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05" windowHeight="5685" activeTab="0"/>
  </bookViews>
  <sheets>
    <sheet name="equzioni" sheetId="1" r:id="rId1"/>
  </sheets>
  <definedNames/>
  <calcPr fullCalcOnLoad="1"/>
</workbook>
</file>

<file path=xl/sharedStrings.xml><?xml version="1.0" encoding="utf-8"?>
<sst xmlns="http://schemas.openxmlformats.org/spreadsheetml/2006/main" count="86" uniqueCount="40">
  <si>
    <t>x</t>
  </si>
  <si>
    <r>
      <t>x</t>
    </r>
    <r>
      <rPr>
        <b/>
        <vertAlign val="superscript"/>
        <sz val="12"/>
        <rFont val="Times New Roman"/>
        <family val="1"/>
      </rPr>
      <t>6</t>
    </r>
  </si>
  <si>
    <r>
      <t>x</t>
    </r>
    <r>
      <rPr>
        <b/>
        <vertAlign val="superscript"/>
        <sz val="12"/>
        <rFont val="Times New Roman"/>
        <family val="1"/>
      </rPr>
      <t>5</t>
    </r>
  </si>
  <si>
    <r>
      <t>x</t>
    </r>
    <r>
      <rPr>
        <b/>
        <vertAlign val="superscript"/>
        <sz val="12"/>
        <rFont val="Times New Roman"/>
        <family val="1"/>
      </rPr>
      <t>4</t>
    </r>
  </si>
  <si>
    <r>
      <t>x</t>
    </r>
    <r>
      <rPr>
        <b/>
        <vertAlign val="superscript"/>
        <sz val="12"/>
        <rFont val="Times New Roman"/>
        <family val="1"/>
      </rPr>
      <t>3</t>
    </r>
  </si>
  <si>
    <r>
      <t>x</t>
    </r>
    <r>
      <rPr>
        <b/>
        <vertAlign val="superscript"/>
        <sz val="12"/>
        <rFont val="Times New Roman"/>
        <family val="1"/>
      </rPr>
      <t>2</t>
    </r>
  </si>
  <si>
    <r>
      <t>x</t>
    </r>
    <r>
      <rPr>
        <b/>
        <vertAlign val="subscript"/>
        <sz val="12"/>
        <rFont val="Times New Roman"/>
        <family val="1"/>
      </rPr>
      <t>A</t>
    </r>
  </si>
  <si>
    <r>
      <t>x</t>
    </r>
    <r>
      <rPr>
        <b/>
        <vertAlign val="subscript"/>
        <sz val="12"/>
        <rFont val="Times New Roman"/>
        <family val="1"/>
      </rPr>
      <t>B</t>
    </r>
  </si>
  <si>
    <t>t. noto</t>
  </si>
  <si>
    <r>
      <t>y</t>
    </r>
    <r>
      <rPr>
        <b/>
        <vertAlign val="subscript"/>
        <sz val="12"/>
        <rFont val="Times New Roman"/>
        <family val="1"/>
      </rPr>
      <t>A</t>
    </r>
  </si>
  <si>
    <r>
      <t>y</t>
    </r>
    <r>
      <rPr>
        <b/>
        <vertAlign val="subscript"/>
        <sz val="12"/>
        <rFont val="Times New Roman"/>
        <family val="1"/>
      </rPr>
      <t>B</t>
    </r>
  </si>
  <si>
    <t>precisione</t>
  </si>
  <si>
    <t>scarto</t>
  </si>
  <si>
    <t>x soluz.</t>
  </si>
  <si>
    <t>calcola</t>
  </si>
  <si>
    <t>LA CORDA</t>
  </si>
  <si>
    <t>Numero iterazioni</t>
  </si>
  <si>
    <t>BISEZIONE</t>
  </si>
  <si>
    <r>
      <t>x</t>
    </r>
    <r>
      <rPr>
        <b/>
        <vertAlign val="subscript"/>
        <sz val="12"/>
        <rFont val="Times New Roman"/>
        <family val="1"/>
      </rPr>
      <t>m</t>
    </r>
  </si>
  <si>
    <t>y</t>
  </si>
  <si>
    <t>x intersez.</t>
  </si>
  <si>
    <r>
      <t>y</t>
    </r>
    <r>
      <rPr>
        <b/>
        <vertAlign val="subscript"/>
        <sz val="12"/>
        <rFont val="Times New Roman"/>
        <family val="1"/>
      </rPr>
      <t>m</t>
    </r>
  </si>
  <si>
    <t>LE TANGENTI (Newton)</t>
  </si>
  <si>
    <t>y'</t>
  </si>
  <si>
    <t>x soluzione</t>
  </si>
  <si>
    <t>IL PUNTO UNITO</t>
  </si>
  <si>
    <t>A</t>
  </si>
  <si>
    <t>B</t>
  </si>
  <si>
    <t>C</t>
  </si>
  <si>
    <t>lung</t>
  </si>
  <si>
    <t>massa</t>
  </si>
  <si>
    <t>R1r</t>
  </si>
  <si>
    <t>h</t>
  </si>
  <si>
    <t>d</t>
  </si>
  <si>
    <t>sinb</t>
  </si>
  <si>
    <t>cosb</t>
  </si>
  <si>
    <t>a</t>
  </si>
  <si>
    <t>k1</t>
  </si>
  <si>
    <t>k2</t>
  </si>
  <si>
    <t>*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</si>
</sst>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d\-mmm\-yy"/>
    <numFmt numFmtId="173" formatCode="0.0000"/>
    <numFmt numFmtId="174" formatCode="d\ mmmm\ yyyy"/>
    <numFmt numFmtId="175" formatCode="&quot;€&quot;\ #,##0.00;[Red]&quot;€&quot;\ #,##0.00"/>
    <numFmt numFmtId="176" formatCode="d/m/yy"/>
    <numFmt numFmtId="177" formatCode="d/m"/>
    <numFmt numFmtId="178" formatCode="dd/mm/yy"/>
    <numFmt numFmtId="179" formatCode="#,##0.00_ ;[Red]\-#,##0.00\ "/>
    <numFmt numFmtId="180" formatCode="mm\:ss.0"/>
    <numFmt numFmtId="181" formatCode="mmm\-yyyy"/>
    <numFmt numFmtId="182" formatCode="mmmm\-yy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&quot;€&quot;\ #,##0.0"/>
    <numFmt numFmtId="187" formatCode="&quot;€&quot;\ #,##0.00"/>
    <numFmt numFmtId="188" formatCode="h\.mm\.ss"/>
    <numFmt numFmtId="189" formatCode="h:mm;@"/>
    <numFmt numFmtId="190" formatCode="d\-mmm\-yyyy"/>
    <numFmt numFmtId="191" formatCode="d/m/yyyy"/>
    <numFmt numFmtId="192" formatCode="0.00000000"/>
    <numFmt numFmtId="193" formatCode="0.0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3" fontId="0" fillId="0" borderId="10" xfId="0" applyNumberFormat="1" applyFill="1" applyBorder="1" applyAlignment="1">
      <alignment horizontal="center" vertical="center"/>
    </xf>
    <xf numFmtId="193" fontId="0" fillId="0" borderId="25" xfId="0" applyNumberFormat="1" applyFill="1" applyBorder="1" applyAlignment="1">
      <alignment horizontal="center" vertical="center"/>
    </xf>
    <xf numFmtId="193" fontId="0" fillId="0" borderId="11" xfId="0" applyNumberFormat="1" applyBorder="1" applyAlignment="1">
      <alignment horizontal="center" vertical="center"/>
    </xf>
    <xf numFmtId="193" fontId="0" fillId="0" borderId="11" xfId="0" applyNumberFormat="1" applyFill="1" applyBorder="1" applyAlignment="1">
      <alignment horizontal="center" vertical="center"/>
    </xf>
    <xf numFmtId="193" fontId="0" fillId="0" borderId="13" xfId="0" applyNumberFormat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193" fontId="0" fillId="0" borderId="13" xfId="0" applyNumberForma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93" fontId="0" fillId="0" borderId="12" xfId="0" applyNumberFormat="1" applyFill="1" applyBorder="1" applyAlignment="1">
      <alignment horizontal="center" vertical="center"/>
    </xf>
    <xf numFmtId="193" fontId="0" fillId="0" borderId="12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93" fontId="0" fillId="0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44" xfId="0" applyNumberFormat="1" applyBorder="1" applyAlignment="1" applyProtection="1">
      <alignment horizontal="center" vertical="center"/>
      <protection locked="0"/>
    </xf>
    <xf numFmtId="2" fontId="0" fillId="0" borderId="48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34" borderId="4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M1">
      <selection activeCell="AB31" sqref="AB31"/>
    </sheetView>
  </sheetViews>
  <sheetFormatPr defaultColWidth="9.140625" defaultRowHeight="12.75"/>
  <cols>
    <col min="1" max="2" width="9.140625" style="16" customWidth="1"/>
    <col min="3" max="3" width="11.00390625" style="16" bestFit="1" customWidth="1"/>
    <col min="4" max="4" width="12.00390625" style="16" bestFit="1" customWidth="1"/>
    <col min="5" max="5" width="12.57421875" style="16" bestFit="1" customWidth="1"/>
    <col min="6" max="6" width="12.00390625" style="16" bestFit="1" customWidth="1"/>
    <col min="7" max="7" width="12.00390625" style="16" hidden="1" customWidth="1"/>
    <col min="8" max="9" width="9.140625" style="16" customWidth="1"/>
    <col min="10" max="10" width="10.00390625" style="16" bestFit="1" customWidth="1"/>
    <col min="11" max="11" width="10.00390625" style="16" customWidth="1"/>
    <col min="12" max="13" width="10.7109375" style="16" bestFit="1" customWidth="1"/>
    <col min="14" max="15" width="9.140625" style="16" customWidth="1"/>
    <col min="16" max="16" width="0" style="16" hidden="1" customWidth="1"/>
    <col min="17" max="20" width="9.140625" style="16" customWidth="1"/>
    <col min="21" max="21" width="12.00390625" style="16" bestFit="1" customWidth="1"/>
    <col min="22" max="24" width="9.140625" style="16" customWidth="1"/>
    <col min="25" max="25" width="9.140625" style="16" hidden="1" customWidth="1"/>
    <col min="26" max="31" width="9.140625" style="16" customWidth="1"/>
    <col min="32" max="32" width="0" style="16" hidden="1" customWidth="1"/>
    <col min="33" max="35" width="9.140625" style="16" customWidth="1"/>
    <col min="36" max="36" width="10.7109375" style="16" bestFit="1" customWidth="1"/>
    <col min="37" max="16384" width="9.140625" style="16" customWidth="1"/>
  </cols>
  <sheetData>
    <row r="1" spans="1:36" ht="18.75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0</v>
      </c>
      <c r="G1" s="7"/>
      <c r="H1" s="7" t="s">
        <v>8</v>
      </c>
      <c r="I1" s="5" t="s">
        <v>6</v>
      </c>
      <c r="J1" s="6" t="s">
        <v>7</v>
      </c>
      <c r="K1" s="8" t="s">
        <v>11</v>
      </c>
      <c r="L1" s="16" t="s">
        <v>26</v>
      </c>
      <c r="M1" s="16" t="s">
        <v>27</v>
      </c>
      <c r="N1" s="16" t="s">
        <v>28</v>
      </c>
      <c r="O1" s="16" t="s">
        <v>29</v>
      </c>
      <c r="Q1" s="16" t="s">
        <v>30</v>
      </c>
      <c r="R1" s="16" t="s">
        <v>31</v>
      </c>
      <c r="S1" s="16" t="s">
        <v>32</v>
      </c>
      <c r="T1" s="16" t="s">
        <v>33</v>
      </c>
      <c r="U1" s="16" t="s">
        <v>34</v>
      </c>
      <c r="V1" s="16" t="s">
        <v>35</v>
      </c>
      <c r="W1" s="16" t="s">
        <v>36</v>
      </c>
      <c r="X1" s="16" t="s">
        <v>37</v>
      </c>
      <c r="Z1" s="16" t="s">
        <v>38</v>
      </c>
      <c r="AA1" s="5" t="s">
        <v>1</v>
      </c>
      <c r="AB1" s="6" t="s">
        <v>2</v>
      </c>
      <c r="AC1" s="6" t="s">
        <v>3</v>
      </c>
      <c r="AD1" s="6" t="s">
        <v>4</v>
      </c>
      <c r="AE1" s="6" t="s">
        <v>5</v>
      </c>
      <c r="AF1" s="6"/>
      <c r="AG1" s="6" t="s">
        <v>0</v>
      </c>
      <c r="AH1" s="7" t="s">
        <v>8</v>
      </c>
      <c r="AI1" s="5" t="s">
        <v>6</v>
      </c>
      <c r="AJ1" s="8" t="s">
        <v>11</v>
      </c>
    </row>
    <row r="2" spans="1:36" ht="13.5" thickBot="1">
      <c r="A2" s="76">
        <v>0</v>
      </c>
      <c r="B2" s="77">
        <v>0</v>
      </c>
      <c r="C2" s="77">
        <v>368</v>
      </c>
      <c r="D2" s="77">
        <v>-198841.6</v>
      </c>
      <c r="E2" s="77">
        <v>0</v>
      </c>
      <c r="F2" s="77">
        <v>19841.6</v>
      </c>
      <c r="G2" s="64"/>
      <c r="H2" s="64">
        <v>-368</v>
      </c>
      <c r="I2" s="76">
        <v>0</v>
      </c>
      <c r="J2" s="77">
        <v>0.5</v>
      </c>
      <c r="K2" s="69">
        <v>0.1</v>
      </c>
      <c r="L2" s="16">
        <f>R2*O2+Q2*W2*T2/2*U2-Q2*9.81*T2/2*V2</f>
        <v>368</v>
      </c>
      <c r="M2" s="16">
        <f>Q2*W2*T2/2*V2+Q2*9.81*T2/2*U2</f>
        <v>1520.8000000000002</v>
      </c>
      <c r="N2" s="16">
        <f>X2*Z2*O2^2/(X2+Z2)</f>
        <v>8400</v>
      </c>
      <c r="O2" s="16">
        <v>2</v>
      </c>
      <c r="Q2" s="16">
        <v>160</v>
      </c>
      <c r="R2" s="16">
        <f>Q2/2*9.81</f>
        <v>784.8000000000001</v>
      </c>
      <c r="S2" s="16">
        <v>1</v>
      </c>
      <c r="T2" s="16">
        <f>SQRT(O2^2+S2^2)</f>
        <v>2.23606797749979</v>
      </c>
      <c r="U2" s="16">
        <f>S2/T2</f>
        <v>0.4472135954999579</v>
      </c>
      <c r="V2" s="16">
        <f>O2/T2</f>
        <v>0.8944271909999159</v>
      </c>
      <c r="W2" s="16">
        <v>4.6</v>
      </c>
      <c r="X2" s="16">
        <v>7000</v>
      </c>
      <c r="Z2" s="16">
        <v>3000</v>
      </c>
      <c r="AA2" s="72">
        <v>0</v>
      </c>
      <c r="AB2" s="73">
        <v>0</v>
      </c>
      <c r="AC2" s="73">
        <f>-368/19841.6</f>
        <v>-0.018546891379727443</v>
      </c>
      <c r="AD2" s="73">
        <v>1</v>
      </c>
      <c r="AE2" s="73">
        <v>0</v>
      </c>
      <c r="AF2" s="73"/>
      <c r="AG2" s="73">
        <v>0</v>
      </c>
      <c r="AH2" s="74">
        <f>368/19841.6</f>
        <v>0.018546891379727443</v>
      </c>
      <c r="AI2" s="72">
        <v>0</v>
      </c>
      <c r="AJ2" s="75">
        <v>0.1</v>
      </c>
    </row>
    <row r="3" spans="4:17" ht="13.5" thickBot="1">
      <c r="D3" s="16">
        <f>-2*(M2+N2)</f>
        <v>-19841.6</v>
      </c>
      <c r="Q3" s="17"/>
    </row>
    <row r="4" spans="1:33" ht="13.5" customHeight="1" thickBot="1">
      <c r="A4" s="91" t="s">
        <v>15</v>
      </c>
      <c r="B4" s="92"/>
      <c r="C4" s="92"/>
      <c r="D4" s="92"/>
      <c r="E4" s="92"/>
      <c r="F4" s="92"/>
      <c r="G4" s="92"/>
      <c r="H4" s="92"/>
      <c r="I4" s="105" t="s">
        <v>17</v>
      </c>
      <c r="J4" s="106"/>
      <c r="K4" s="106"/>
      <c r="L4" s="106"/>
      <c r="M4" s="106"/>
      <c r="N4" s="106"/>
      <c r="O4" s="106"/>
      <c r="P4" s="107"/>
      <c r="Q4" s="108"/>
      <c r="R4" s="95" t="s">
        <v>22</v>
      </c>
      <c r="S4" s="96"/>
      <c r="T4" s="96"/>
      <c r="U4" s="96"/>
      <c r="V4" s="96"/>
      <c r="W4" s="96"/>
      <c r="X4" s="96"/>
      <c r="Y4" s="97"/>
      <c r="Z4" s="98"/>
      <c r="AA4" s="78" t="s">
        <v>25</v>
      </c>
      <c r="AB4" s="79"/>
      <c r="AC4" s="79"/>
      <c r="AD4" s="79"/>
      <c r="AE4" s="79"/>
      <c r="AF4" s="79"/>
      <c r="AG4" s="80"/>
    </row>
    <row r="5" spans="1:33" ht="18" thickBot="1">
      <c r="A5" s="89" t="s">
        <v>16</v>
      </c>
      <c r="B5" s="9" t="s">
        <v>9</v>
      </c>
      <c r="C5" s="10" t="s">
        <v>10</v>
      </c>
      <c r="D5" s="11" t="s">
        <v>20</v>
      </c>
      <c r="E5" s="12" t="s">
        <v>12</v>
      </c>
      <c r="F5" s="13" t="s">
        <v>13</v>
      </c>
      <c r="G5" s="43"/>
      <c r="H5" s="87" t="s">
        <v>14</v>
      </c>
      <c r="I5" s="103" t="s">
        <v>16</v>
      </c>
      <c r="J5" s="29" t="s">
        <v>19</v>
      </c>
      <c r="K5" s="30" t="s">
        <v>0</v>
      </c>
      <c r="L5" s="32" t="s">
        <v>21</v>
      </c>
      <c r="M5" s="30" t="s">
        <v>18</v>
      </c>
      <c r="N5" s="30" t="s">
        <v>12</v>
      </c>
      <c r="O5" s="31" t="s">
        <v>13</v>
      </c>
      <c r="P5" s="46"/>
      <c r="Q5" s="93" t="s">
        <v>14</v>
      </c>
      <c r="R5" s="99" t="s">
        <v>16</v>
      </c>
      <c r="S5" s="36" t="s">
        <v>19</v>
      </c>
      <c r="T5" s="33" t="s">
        <v>0</v>
      </c>
      <c r="U5" s="34" t="s">
        <v>23</v>
      </c>
      <c r="V5" s="38" t="s">
        <v>20</v>
      </c>
      <c r="W5" s="34" t="s">
        <v>12</v>
      </c>
      <c r="X5" s="35" t="s">
        <v>13</v>
      </c>
      <c r="Y5" s="39"/>
      <c r="Z5" s="101" t="s">
        <v>14</v>
      </c>
      <c r="AA5" s="81" t="s">
        <v>16</v>
      </c>
      <c r="AB5" s="61" t="s">
        <v>19</v>
      </c>
      <c r="AC5" s="40" t="s">
        <v>0</v>
      </c>
      <c r="AD5" s="85" t="s">
        <v>12</v>
      </c>
      <c r="AE5" s="81" t="s">
        <v>24</v>
      </c>
      <c r="AF5" s="59"/>
      <c r="AG5" s="83" t="s">
        <v>14</v>
      </c>
    </row>
    <row r="6" spans="1:33" ht="13.5" thickBot="1">
      <c r="A6" s="90"/>
      <c r="B6" s="18">
        <f>IF(OR(A2="",B2="",C2="",D2="",E2="",F2="",H2="",I2="",J2=""),"",$A$2*I2^6+$B$2*I2^5+$C$2*I2^4+$D$2*I2^3+$E$2*I2^2+$F$2*I2+$H$2)</f>
        <v>-368</v>
      </c>
      <c r="C6" s="14">
        <f>IF(OR(A2="",B2="",C2="",D2="",E2="",F2="",H2="",I2="",J2=""),"",$A$2*J2^6+$B$2*J2^5+$C$2*J2^4+$D$2*J2^3+$E$2*J2^2+$F$2*J2+$H$2)</f>
        <v>-15279.400000000001</v>
      </c>
      <c r="D6" s="22">
        <f>IF(OR(B6="",C6=""),"",(B6*J2-C6*I2)/(B6-C6))</f>
        <v>-0.012339552288852822</v>
      </c>
      <c r="E6" s="22">
        <f>IF(OR($I$2="",J2="",D6=""),"",ABS((D6-AVERAGE(I2:J2))/AVERAGE(I2:J2)*100))</f>
        <v>104.93582091554113</v>
      </c>
      <c r="F6" s="23">
        <f>IF(AND(E6&lt;$K$2,F7=""),D6,"")</f>
      </c>
      <c r="G6" s="44">
        <f>IF(F6="","",1)</f>
      </c>
      <c r="H6" s="88"/>
      <c r="I6" s="104"/>
      <c r="J6" s="14">
        <f>IF(L6="","",IF(($A$2*I2^6+$B$2*I2^5+$C$2*I2^4+$D$2*I2^3+$E$2*I2^2+$F$2*I2+$H$2)*L6&lt;0,$A$2*I2^6+$B$2*I2^5+$C$2*I2^4+$D$2*I2^3+$E$2*I2^2+$F$2*I2+$H$2,$A$2*J2^6+$B$2*J2^5+$C$2*J2^4+$D$2*J2^3+$E$2*J2^2+$F$2*J2+$H$2))</f>
        <v>-368</v>
      </c>
      <c r="K6" s="14">
        <f>IF(J6="","",IF(($A$2*I2^6+$B$2*I2^5+$C$2*I2^4+$D$2*I2^3+$E$2*I2^2+$F$2*I2+$H$2)*L6&lt;0,I2,J2))</f>
        <v>0</v>
      </c>
      <c r="L6" s="22">
        <f aca="true" t="shared" si="0" ref="L6:L28">IF(M6="","",$A$2*M6^6+$B$2*M6^5+$C$2*M6^4+$D$2*M6^3+$E$2*M6^2+$F$2*M6+$H$2)</f>
        <v>1486.9374999999995</v>
      </c>
      <c r="M6" s="22">
        <f>IF(OR(A2="",B2="",C2="",D2="",E2="",F2="",H2="",I2="",J2=""),"",AVERAGE(I2:J2))</f>
        <v>0.25</v>
      </c>
      <c r="N6" s="22">
        <f>IF(OR(M6="",I2=0),"",MAX(ABS((M6-I2)/I2*100),ABS((M6-J2)/J2*100)))</f>
      </c>
      <c r="O6" s="23">
        <f>IF(AND(N6&lt;$K$2,O7=""),M6,"")</f>
      </c>
      <c r="P6" s="44">
        <f>IF(O6="","",1)</f>
      </c>
      <c r="Q6" s="94"/>
      <c r="R6" s="100"/>
      <c r="S6" s="37">
        <f>IF(OR(A2="",B2="",C2="",D2="",E2="",F2="",H2="",I2="",J2=""),"",$A$2*I2^6+$B$2*I2^5+$C$2*I2^4+$D$2*I2^3+$E$2*I2^2+$F$2*I2+$H$2)</f>
        <v>-368</v>
      </c>
      <c r="T6" s="17">
        <f>IF(S6="","",I2)</f>
        <v>0</v>
      </c>
      <c r="U6" s="14">
        <f>IF(S6="","",6*$A$2*I2^5+5*$B$2*I2^4+4*$C$2*I2^3+3*$D$2*I2^2+2*$E$2*I2+$F$2)</f>
        <v>19841.6</v>
      </c>
      <c r="V6" s="22">
        <f>IF(U6="","",(U6*T6-S6)/U6)</f>
        <v>0.018546891379727443</v>
      </c>
      <c r="W6" s="22">
        <f>IF(OR(V6="",T6=0),"",ABS(V6-T6)/T6*100)</f>
      </c>
      <c r="X6" s="23">
        <f>IF(AND(W6&lt;$K$2,X7=""),V6,"")</f>
      </c>
      <c r="Y6" s="44">
        <f>IF(X6="","",1)</f>
      </c>
      <c r="Z6" s="102"/>
      <c r="AA6" s="82"/>
      <c r="AB6" s="20">
        <f>IF(AI2="","",AA2*AI2^6+AB2*AI2^5+AC2*AI2^4+AD2*AI2^3+AE2*AI2^2+AG2*AI2+AH2)</f>
        <v>0.018546891379727443</v>
      </c>
      <c r="AC6" s="51">
        <f>IF(AI2="","",AI2)</f>
        <v>0</v>
      </c>
      <c r="AD6" s="86"/>
      <c r="AE6" s="82"/>
      <c r="AF6" s="60"/>
      <c r="AG6" s="84"/>
    </row>
    <row r="7" spans="1:33" ht="12.75">
      <c r="A7" s="19">
        <f>IF(AND(H7="*",SUM(A2:J2)&lt;&gt;0),1,"")</f>
        <v>1</v>
      </c>
      <c r="B7" s="20">
        <f aca="true" t="shared" si="1" ref="B7:B39">IF(OR(B6="",H7&lt;&gt;"*"),"",B6)</f>
        <v>-368</v>
      </c>
      <c r="C7" s="2">
        <f aca="true" t="shared" si="2" ref="C7:C39">IF(OR(D6="",H7&lt;&gt;"*"),"",$A$2*D6^6+$B$2*D6^5+$C$2*D6^4+$D$2*D6^3+$E$2*D6^2+$F$2*D6+$H$2)</f>
        <v>-612.462853376019</v>
      </c>
      <c r="D7" s="24">
        <f aca="true" t="shared" si="3" ref="D7:D39">IF(OR(D6="",H7&lt;&gt;"*"),"",(B7*D6-C7*$I$2)/(B7-C7))</f>
        <v>0.018575236194732607</v>
      </c>
      <c r="E7" s="22">
        <f>IF(D7="","",ABS((D7-D6)/D6*100))</f>
        <v>250.53411793159555</v>
      </c>
      <c r="F7" s="23">
        <f>IF(AND(E7&lt;$K$2,SUM(G8:$G$39)=0),D7,"")</f>
      </c>
      <c r="G7" s="45">
        <f aca="true" t="shared" si="4" ref="G7:G39">IF(F7="","",1)</f>
      </c>
      <c r="H7" s="62" t="s">
        <v>39</v>
      </c>
      <c r="I7" s="21">
        <f>IF(J7="","",1)</f>
        <v>1</v>
      </c>
      <c r="J7" s="2">
        <f>IF(L7="","",IF(L7*J6&lt;0,J6,L6))</f>
        <v>-368</v>
      </c>
      <c r="K7" s="2">
        <f>IF(J7="","",IF(L7*J6&lt;0,K6,M6))</f>
        <v>0</v>
      </c>
      <c r="L7" s="25">
        <f t="shared" si="0"/>
        <v>1723.9273437499996</v>
      </c>
      <c r="M7" s="24">
        <f>IF(OR(K6="",Q7&lt;&gt;"*"),"",(K6+M6)/2)</f>
        <v>0.125</v>
      </c>
      <c r="N7" s="24">
        <f>IF(M7="","",ABS((M7-M6)/M6*100))</f>
        <v>50</v>
      </c>
      <c r="O7" s="23">
        <f>IF(AND(N7&lt;$K$2,SUM(P8:P$39)=0),M7,"")</f>
      </c>
      <c r="P7" s="45">
        <f aca="true" t="shared" si="5" ref="P7:P39">IF(O7="","",1)</f>
      </c>
      <c r="Q7" s="65" t="s">
        <v>39</v>
      </c>
      <c r="R7" s="19">
        <f>IF(S7="","",1)</f>
        <v>1</v>
      </c>
      <c r="S7" s="2">
        <f aca="true" t="shared" si="6" ref="S7:S28">IF(OR(V6="",Z7&lt;&gt;"*"),"",$A$2*V6^6+$B$2*V6^5+$C$2*V6^4+$D$2*V6^3+$E$2*V6^2+$F$2*V6+$H$2)</f>
        <v>-1.2685445598525007</v>
      </c>
      <c r="T7" s="2">
        <f>IF(S7="","",V6)</f>
        <v>0.018546891379727443</v>
      </c>
      <c r="U7" s="25">
        <f aca="true" t="shared" si="7" ref="U7:U28">IF(T7="","",6*$A$2*T7^5+5*$B$2*T7^4+4*$C$2*T7^3+3*$D$2*T7^2+2*$E$2*T7+$F$2)</f>
        <v>19636.412507538866</v>
      </c>
      <c r="V7" s="22">
        <f>IF(U7="","",(U7*T7-S7)/U7)</f>
        <v>0.018611493025235015</v>
      </c>
      <c r="W7" s="24">
        <f>IF(V7="","",(V7-V6)/V6*100)</f>
        <v>0.348315219973652</v>
      </c>
      <c r="X7" s="23">
        <f>IF(AND(W7&lt;$K$2,SUM($Y8:Y$39)=0),V7,"")</f>
      </c>
      <c r="Y7" s="45">
        <f aca="true" t="shared" si="8" ref="Y7:Y39">IF(X7="","",1)</f>
      </c>
      <c r="Z7" s="65" t="s">
        <v>39</v>
      </c>
      <c r="AA7" s="55">
        <f>IF(AB7="","",1)</f>
        <v>1</v>
      </c>
      <c r="AB7" s="2">
        <f>IF(OR($AI$2="",AG7&lt;&gt;"*"),"",$AA$2*AB6^6+$AB$2*AB6^5+$AC$2*AB6^4+$AD$2*AB6^3+$AE$2*AB6^2+$AG$2*AB6+$AH$2)</f>
        <v>0.018553269077986812</v>
      </c>
      <c r="AC7" s="2">
        <f>IF(AB7="","",AB6)</f>
        <v>0.018546891379727443</v>
      </c>
      <c r="AD7" s="1">
        <f>IF(OR(AC7="",AC6=0),"",ABS((AC7-AC6)/AC6*100))</f>
      </c>
      <c r="AE7" s="22">
        <f>IF(AND(AD7&lt;$AJ$2,SUM(AF8:AF$39)=0),AC7,"")</f>
      </c>
      <c r="AF7" s="50">
        <f aca="true" t="shared" si="9" ref="AF7:AF39">IF(AE7="","",1)</f>
      </c>
      <c r="AG7" s="71" t="s">
        <v>39</v>
      </c>
    </row>
    <row r="8" spans="1:33" ht="12.75">
      <c r="A8" s="21">
        <f aca="true" t="shared" si="10" ref="A8:A39">IF(AND(H8="*",A7&lt;&gt;""),A7+1,"")</f>
        <v>2</v>
      </c>
      <c r="B8" s="20">
        <f t="shared" si="1"/>
        <v>-368</v>
      </c>
      <c r="C8" s="2">
        <f t="shared" si="2"/>
        <v>-0.7119629727553729</v>
      </c>
      <c r="D8" s="24">
        <f t="shared" si="3"/>
        <v>0.018611243031459102</v>
      </c>
      <c r="E8" s="22">
        <f aca="true" t="shared" si="11" ref="E8:E28">IF(D8="","",ABS((D8-D7)/D7*100))</f>
        <v>0.19384322411311114</v>
      </c>
      <c r="F8" s="23">
        <f>IF(AND(E8&lt;$K$2,SUM(G9:$G$39)=0),D8,"")</f>
      </c>
      <c r="G8" s="45">
        <f t="shared" si="4"/>
      </c>
      <c r="H8" s="63" t="s">
        <v>39</v>
      </c>
      <c r="I8" s="21">
        <f>IF(AND(Q8="*",I7&lt;&gt;""),I7+1,"")</f>
        <v>2</v>
      </c>
      <c r="J8" s="2">
        <f aca="true" t="shared" si="12" ref="J8:J28">IF(L8="","",IF(L8*J7&lt;0,J7,L7))</f>
        <v>-368</v>
      </c>
      <c r="K8" s="2">
        <f aca="true" t="shared" si="13" ref="K8:K28">IF(J8="","",IF(L8*J7&lt;0,K7,M7))</f>
        <v>0</v>
      </c>
      <c r="L8" s="25">
        <f t="shared" si="0"/>
        <v>823.560302734375</v>
      </c>
      <c r="M8" s="24">
        <f aca="true" t="shared" si="14" ref="M8:M28">IF(OR(K7="",Q8&lt;&gt;"*"),"",(K7+M7)/2)</f>
        <v>0.0625</v>
      </c>
      <c r="N8" s="24">
        <f aca="true" t="shared" si="15" ref="N8:N28">IF(M8="","",ABS((M8-M7)/M7*100))</f>
        <v>50</v>
      </c>
      <c r="O8" s="23">
        <f>IF(AND(N8&lt;$K$2,SUM(P9:P$39)=0),M8,"")</f>
      </c>
      <c r="P8" s="45">
        <f t="shared" si="5"/>
      </c>
      <c r="Q8" s="66" t="s">
        <v>39</v>
      </c>
      <c r="R8" s="21">
        <f>IF(AND(Z8="*",R7&lt;&gt;""),R7+1,"")</f>
        <v>2</v>
      </c>
      <c r="S8" s="2">
        <f t="shared" si="6"/>
        <v>-4.622329367975908E-05</v>
      </c>
      <c r="T8" s="2">
        <f aca="true" t="shared" si="16" ref="T8:T28">IF(S8="","",V7)</f>
        <v>0.018611493025235015</v>
      </c>
      <c r="U8" s="25">
        <f t="shared" si="7"/>
        <v>19634.980652540355</v>
      </c>
      <c r="V8" s="22">
        <f aca="true" t="shared" si="17" ref="V8:V28">IF(U8="","",(U8*T8-S8)/U8)</f>
        <v>0.018611495379364847</v>
      </c>
      <c r="W8" s="24">
        <f aca="true" t="shared" si="18" ref="W8:W28">IF(V8="","",(V8-V7)/V7*100)</f>
        <v>1.2648796251069413E-05</v>
      </c>
      <c r="X8" s="23">
        <f>IF(AND(W8&lt;$K$2,SUM($Y9:Y$39)=0),V8,"")</f>
        <v>0.018611495379364847</v>
      </c>
      <c r="Y8" s="45">
        <f t="shared" si="8"/>
        <v>1</v>
      </c>
      <c r="Z8" s="66" t="s">
        <v>39</v>
      </c>
      <c r="AA8" s="56"/>
      <c r="AB8" s="2">
        <f>IF(OR(AB7="",AG8&lt;&gt;"*"),"",$AA$2*AB7^6+$AB$2*AB7^5+$AC$2*AB7^4+$AD$2*AB7^3+$AE$2*AB7^2+$AG$2*AB7+$AH$2)</f>
        <v>0.018553275658769398</v>
      </c>
      <c r="AC8" s="2">
        <f aca="true" t="shared" si="19" ref="AC8:AC39">IF(AB8="","",AB7)</f>
        <v>0.018553269077986812</v>
      </c>
      <c r="AD8" s="1">
        <f aca="true" t="shared" si="20" ref="AD8:AD39">IF(OR(AC8="",AC7=0),"",ABS((AC8-AC7)/AC7*100))</f>
        <v>0.03438688526714481</v>
      </c>
      <c r="AE8" s="22">
        <f>IF(AND(AD8&lt;$AJ$2,SUM(AF9:AF$39)=0),AC8,"")</f>
        <v>0.018553269077986812</v>
      </c>
      <c r="AF8" s="50">
        <f t="shared" si="9"/>
        <v>1</v>
      </c>
      <c r="AG8" s="67" t="s">
        <v>39</v>
      </c>
    </row>
    <row r="9" spans="1:33" ht="12.75">
      <c r="A9" s="21">
        <f t="shared" si="10"/>
        <v>3</v>
      </c>
      <c r="B9" s="20">
        <f t="shared" si="1"/>
        <v>-368</v>
      </c>
      <c r="C9" s="2">
        <f t="shared" si="2"/>
        <v>-0.004954846940790958</v>
      </c>
      <c r="D9" s="24">
        <f t="shared" si="3"/>
        <v>0.018611493621410825</v>
      </c>
      <c r="E9" s="22">
        <f t="shared" si="11"/>
        <v>0.0013464439280039548</v>
      </c>
      <c r="F9" s="23">
        <f>IF(AND(E9&lt;$K$2,SUM(G10:$G$39)=0),D9,"")</f>
        <v>0.018611493621410825</v>
      </c>
      <c r="G9" s="45">
        <f t="shared" si="4"/>
        <v>1</v>
      </c>
      <c r="H9" s="63" t="s">
        <v>39</v>
      </c>
      <c r="I9" s="21">
        <f aca="true" t="shared" si="21" ref="I9:I28">IF(AND(Q9="*",I8&lt;&gt;""),I8+1,"")</f>
        <v>3</v>
      </c>
      <c r="J9" s="2">
        <f t="shared" si="12"/>
        <v>-368</v>
      </c>
      <c r="K9" s="2">
        <f t="shared" si="13"/>
        <v>0</v>
      </c>
      <c r="L9" s="25">
        <f t="shared" si="0"/>
        <v>245.98218688964835</v>
      </c>
      <c r="M9" s="24">
        <f t="shared" si="14"/>
        <v>0.03125</v>
      </c>
      <c r="N9" s="24">
        <f t="shared" si="15"/>
        <v>50</v>
      </c>
      <c r="O9" s="23">
        <f>IF(AND(N9&lt;$K$2,SUM(P10:P$39)=0),M9,"")</f>
      </c>
      <c r="P9" s="45">
        <f t="shared" si="5"/>
      </c>
      <c r="Q9" s="66" t="s">
        <v>39</v>
      </c>
      <c r="R9" s="21">
        <f aca="true" t="shared" si="22" ref="R9:R28">IF(AND(Z9="*",R8&lt;&gt;""),R8+1,"")</f>
      </c>
      <c r="S9" s="2">
        <f t="shared" si="6"/>
      </c>
      <c r="T9" s="2">
        <f t="shared" si="16"/>
      </c>
      <c r="U9" s="25">
        <f t="shared" si="7"/>
      </c>
      <c r="V9" s="22">
        <f t="shared" si="17"/>
      </c>
      <c r="W9" s="24">
        <f t="shared" si="18"/>
      </c>
      <c r="X9" s="23">
        <f>IF(AND(W9&lt;$K$2,SUM($Y10:Y$39)=0),V9,"")</f>
      </c>
      <c r="Y9" s="45">
        <f t="shared" si="8"/>
      </c>
      <c r="Z9" s="66"/>
      <c r="AA9" s="56"/>
      <c r="AB9" s="2">
        <f aca="true" t="shared" si="23" ref="AB9:AB39">IF(OR(AB8="",AG9&lt;&gt;"*"),"",$AA$2*AB8^6+$AB$2*AB8^5+$AC$2*AB8^4+$AD$2*AB8^3+$AE$2*AB8^2+$AG$2*AB8+$AH$2)</f>
      </c>
      <c r="AC9" s="2">
        <f t="shared" si="19"/>
      </c>
      <c r="AD9" s="1">
        <f t="shared" si="20"/>
      </c>
      <c r="AE9" s="22">
        <f>IF(AND(AD9&lt;$AJ$2,SUM(AF10:AF$39)=0),AC9,"")</f>
      </c>
      <c r="AF9" s="50">
        <f t="shared" si="9"/>
      </c>
      <c r="AG9" s="67"/>
    </row>
    <row r="10" spans="1:33" ht="12.75">
      <c r="A10" s="21">
        <f t="shared" si="10"/>
      </c>
      <c r="B10" s="20">
        <f t="shared" si="1"/>
      </c>
      <c r="C10" s="2">
        <f t="shared" si="2"/>
      </c>
      <c r="D10" s="24">
        <f t="shared" si="3"/>
      </c>
      <c r="E10" s="22">
        <f t="shared" si="11"/>
      </c>
      <c r="F10" s="23">
        <f>IF(AND(E10&lt;$K$2,SUM(G11:$G$39)=0),D10,"")</f>
      </c>
      <c r="G10" s="45">
        <f t="shared" si="4"/>
      </c>
      <c r="H10" s="63"/>
      <c r="I10" s="21">
        <f t="shared" si="21"/>
        <v>4</v>
      </c>
      <c r="J10" s="2">
        <f t="shared" si="12"/>
        <v>245.98218688964835</v>
      </c>
      <c r="K10" s="2">
        <f t="shared" si="13"/>
        <v>0.03125</v>
      </c>
      <c r="L10" s="25">
        <f t="shared" si="0"/>
        <v>-58.73349857330322</v>
      </c>
      <c r="M10" s="24">
        <f t="shared" si="14"/>
        <v>0.015625</v>
      </c>
      <c r="N10" s="24">
        <f t="shared" si="15"/>
        <v>50</v>
      </c>
      <c r="O10" s="23">
        <f>IF(AND(N10&lt;$K$2,SUM(P11:P$39)=0),M10,"")</f>
      </c>
      <c r="P10" s="45">
        <f t="shared" si="5"/>
      </c>
      <c r="Q10" s="66" t="s">
        <v>39</v>
      </c>
      <c r="R10" s="52">
        <f t="shared" si="22"/>
      </c>
      <c r="S10" s="3">
        <f t="shared" si="6"/>
      </c>
      <c r="T10" s="3">
        <f t="shared" si="16"/>
      </c>
      <c r="U10" s="48">
        <f t="shared" si="7"/>
      </c>
      <c r="V10" s="54">
        <f t="shared" si="17"/>
      </c>
      <c r="W10" s="49">
        <f t="shared" si="18"/>
      </c>
      <c r="X10" s="42">
        <f>IF(AND(W10&lt;$K$2,SUM($Y11:Y$39)=0),V10,"")</f>
      </c>
      <c r="Y10" s="45">
        <f t="shared" si="8"/>
      </c>
      <c r="Z10" s="70"/>
      <c r="AA10" s="57"/>
      <c r="AB10" s="2">
        <f t="shared" si="23"/>
      </c>
      <c r="AC10" s="2">
        <f t="shared" si="19"/>
      </c>
      <c r="AD10" s="1">
        <f t="shared" si="20"/>
      </c>
      <c r="AE10" s="22">
        <f>IF(AND(AD10&lt;$AJ$2,SUM(AF11:AF$39)=0),AC10,"")</f>
      </c>
      <c r="AF10" s="50">
        <f t="shared" si="9"/>
      </c>
      <c r="AG10" s="67"/>
    </row>
    <row r="11" spans="1:33" ht="12.75">
      <c r="A11" s="21">
        <f t="shared" si="10"/>
      </c>
      <c r="B11" s="20">
        <f t="shared" si="1"/>
      </c>
      <c r="C11" s="2">
        <f t="shared" si="2"/>
      </c>
      <c r="D11" s="24">
        <f t="shared" si="3"/>
      </c>
      <c r="E11" s="22">
        <f t="shared" si="11"/>
      </c>
      <c r="F11" s="23">
        <f>IF(AND(E11&lt;$K$2,SUM(G12:$G$39)=0),D11,"")</f>
      </c>
      <c r="G11" s="45">
        <f t="shared" si="4"/>
      </c>
      <c r="H11" s="63"/>
      <c r="I11" s="21">
        <f t="shared" si="21"/>
        <v>5</v>
      </c>
      <c r="J11" s="2">
        <f t="shared" si="12"/>
        <v>-58.73349857330322</v>
      </c>
      <c r="K11" s="2">
        <f t="shared" si="13"/>
        <v>0.015625</v>
      </c>
      <c r="L11" s="25">
        <f t="shared" si="0"/>
        <v>94.47760432958597</v>
      </c>
      <c r="M11" s="24">
        <f t="shared" si="14"/>
        <v>0.0234375</v>
      </c>
      <c r="N11" s="24">
        <f t="shared" si="15"/>
        <v>50</v>
      </c>
      <c r="O11" s="23">
        <f>IF(AND(N11&lt;$K$2,SUM(P12:P$39)=0),M11,"")</f>
      </c>
      <c r="P11" s="45">
        <f t="shared" si="5"/>
      </c>
      <c r="Q11" s="67" t="s">
        <v>39</v>
      </c>
      <c r="R11" s="21">
        <f t="shared" si="22"/>
      </c>
      <c r="S11" s="2">
        <f t="shared" si="6"/>
      </c>
      <c r="T11" s="2">
        <f t="shared" si="16"/>
      </c>
      <c r="U11" s="25">
        <f t="shared" si="7"/>
      </c>
      <c r="V11" s="25">
        <f t="shared" si="17"/>
      </c>
      <c r="W11" s="24">
        <f t="shared" si="18"/>
      </c>
      <c r="X11" s="25">
        <f>IF(AND(W11&lt;$K$2,SUM($Y12:Y$39)=0),V11,"")</f>
      </c>
      <c r="Y11" s="50">
        <f t="shared" si="8"/>
      </c>
      <c r="Z11" s="67"/>
      <c r="AA11" s="56"/>
      <c r="AB11" s="2">
        <f t="shared" si="23"/>
      </c>
      <c r="AC11" s="2">
        <f t="shared" si="19"/>
      </c>
      <c r="AD11" s="1">
        <f t="shared" si="20"/>
      </c>
      <c r="AE11" s="22">
        <f>IF(AND(AD11&lt;$AJ$2,SUM(AF12:AF$39)=0),AC11,"")</f>
      </c>
      <c r="AF11" s="50">
        <f t="shared" si="9"/>
      </c>
      <c r="AG11" s="67"/>
    </row>
    <row r="12" spans="1:33" ht="12.75">
      <c r="A12" s="21">
        <f t="shared" si="10"/>
      </c>
      <c r="B12" s="20">
        <f t="shared" si="1"/>
      </c>
      <c r="C12" s="2">
        <f t="shared" si="2"/>
      </c>
      <c r="D12" s="24">
        <f t="shared" si="3"/>
      </c>
      <c r="E12" s="22">
        <f t="shared" si="11"/>
      </c>
      <c r="F12" s="23">
        <f>IF(AND(E12&lt;$K$2,SUM(G13:$G$39)=0),D12,"")</f>
      </c>
      <c r="G12" s="45">
        <f t="shared" si="4"/>
      </c>
      <c r="H12" s="63"/>
      <c r="I12" s="21">
        <f t="shared" si="21"/>
        <v>6</v>
      </c>
      <c r="J12" s="2">
        <f t="shared" si="12"/>
        <v>-58.73349857330322</v>
      </c>
      <c r="K12" s="2">
        <f t="shared" si="13"/>
        <v>0.015625</v>
      </c>
      <c r="L12" s="25">
        <f t="shared" si="0"/>
        <v>18.04981818422675</v>
      </c>
      <c r="M12" s="24">
        <f t="shared" si="14"/>
        <v>0.01953125</v>
      </c>
      <c r="N12" s="24">
        <f t="shared" si="15"/>
        <v>16.666666666666664</v>
      </c>
      <c r="O12" s="23">
        <f>IF(AND(N12&lt;$K$2,SUM(P13:P$39)=0),M12,"")</f>
      </c>
      <c r="P12" s="45">
        <f t="shared" si="5"/>
      </c>
      <c r="Q12" s="67" t="s">
        <v>39</v>
      </c>
      <c r="R12" s="21">
        <f t="shared" si="22"/>
      </c>
      <c r="S12" s="2">
        <f t="shared" si="6"/>
      </c>
      <c r="T12" s="2">
        <f t="shared" si="16"/>
      </c>
      <c r="U12" s="25">
        <f t="shared" si="7"/>
      </c>
      <c r="V12" s="25">
        <f t="shared" si="17"/>
      </c>
      <c r="W12" s="24">
        <f t="shared" si="18"/>
      </c>
      <c r="X12" s="25">
        <f>IF(AND(W12&lt;$K$2,SUM($Y13:Y$39)=0),V12,"")</f>
      </c>
      <c r="Y12" s="50">
        <f t="shared" si="8"/>
      </c>
      <c r="Z12" s="67"/>
      <c r="AA12" s="56"/>
      <c r="AB12" s="2">
        <f t="shared" si="23"/>
      </c>
      <c r="AC12" s="2">
        <f t="shared" si="19"/>
      </c>
      <c r="AD12" s="1">
        <f t="shared" si="20"/>
      </c>
      <c r="AE12" s="22">
        <f>IF(AND(AD12&lt;$AJ$2,SUM(AF13:AF$39)=0),AC12,"")</f>
      </c>
      <c r="AF12" s="50">
        <f t="shared" si="9"/>
      </c>
      <c r="AG12" s="67"/>
    </row>
    <row r="13" spans="1:33" ht="12.75">
      <c r="A13" s="21">
        <f t="shared" si="10"/>
      </c>
      <c r="B13" s="20">
        <f t="shared" si="1"/>
      </c>
      <c r="C13" s="2">
        <f t="shared" si="2"/>
      </c>
      <c r="D13" s="24">
        <f t="shared" si="3"/>
      </c>
      <c r="E13" s="22">
        <f t="shared" si="11"/>
      </c>
      <c r="F13" s="23">
        <f>IF(AND(E13&lt;$K$2,SUM(G14:$G$39)=0),D13,"")</f>
      </c>
      <c r="G13" s="45">
        <f t="shared" si="4"/>
      </c>
      <c r="H13" s="63"/>
      <c r="I13" s="52">
        <f t="shared" si="21"/>
        <v>7</v>
      </c>
      <c r="J13" s="3">
        <f t="shared" si="12"/>
        <v>18.04981818422675</v>
      </c>
      <c r="K13" s="3">
        <f t="shared" si="13"/>
        <v>0.01953125</v>
      </c>
      <c r="L13" s="48">
        <f t="shared" si="0"/>
        <v>-20.301842697570123</v>
      </c>
      <c r="M13" s="49">
        <f t="shared" si="14"/>
        <v>0.017578125</v>
      </c>
      <c r="N13" s="49">
        <f t="shared" si="15"/>
        <v>10</v>
      </c>
      <c r="O13" s="23">
        <f>IF(AND(N13&lt;$K$2,SUM(P14:P$39)=0),M13,"")</f>
      </c>
      <c r="P13" s="45">
        <f t="shared" si="5"/>
      </c>
      <c r="Q13" s="68" t="s">
        <v>39</v>
      </c>
      <c r="R13" s="21">
        <f t="shared" si="22"/>
      </c>
      <c r="S13" s="2">
        <f t="shared" si="6"/>
      </c>
      <c r="T13" s="2">
        <f t="shared" si="16"/>
      </c>
      <c r="U13" s="25">
        <f t="shared" si="7"/>
      </c>
      <c r="V13" s="25">
        <f t="shared" si="17"/>
      </c>
      <c r="W13" s="24">
        <f t="shared" si="18"/>
      </c>
      <c r="X13" s="25">
        <f>IF(AND(W13&lt;$K$2,SUM($Y14:Y$39)=0),V13,"")</f>
      </c>
      <c r="Y13" s="50">
        <f t="shared" si="8"/>
      </c>
      <c r="Z13" s="67"/>
      <c r="AA13" s="56"/>
      <c r="AB13" s="2">
        <f t="shared" si="23"/>
      </c>
      <c r="AC13" s="2">
        <f t="shared" si="19"/>
      </c>
      <c r="AD13" s="1">
        <f t="shared" si="20"/>
      </c>
      <c r="AE13" s="22">
        <f>IF(AND(AD13&lt;$AJ$2,SUM(AF14:AF$39)=0),AC13,"")</f>
      </c>
      <c r="AF13" s="50">
        <f t="shared" si="9"/>
      </c>
      <c r="AG13" s="67"/>
    </row>
    <row r="14" spans="1:33" ht="12.75">
      <c r="A14" s="21">
        <f t="shared" si="10"/>
      </c>
      <c r="B14" s="20">
        <f t="shared" si="1"/>
      </c>
      <c r="C14" s="2">
        <f t="shared" si="2"/>
      </c>
      <c r="D14" s="24">
        <f t="shared" si="3"/>
      </c>
      <c r="E14" s="22">
        <f t="shared" si="11"/>
      </c>
      <c r="F14" s="23">
        <f>IF(AND(E14&lt;$K$2,SUM(G15:$G$39)=0),D14,"")</f>
      </c>
      <c r="G14" s="45">
        <f t="shared" si="4"/>
      </c>
      <c r="H14" s="63"/>
      <c r="I14" s="21">
        <f t="shared" si="21"/>
        <v>8</v>
      </c>
      <c r="J14" s="2">
        <f t="shared" si="12"/>
        <v>18.04981818422675</v>
      </c>
      <c r="K14" s="2">
        <f t="shared" si="13"/>
        <v>0.01953125</v>
      </c>
      <c r="L14" s="25">
        <f t="shared" si="0"/>
        <v>-1.1154573987151366</v>
      </c>
      <c r="M14" s="24">
        <f t="shared" si="14"/>
        <v>0.0185546875</v>
      </c>
      <c r="N14" s="24">
        <f t="shared" si="15"/>
        <v>5.555555555555555</v>
      </c>
      <c r="O14" s="23">
        <f>IF(AND(N14&lt;$K$2,SUM(P15:P$39)=0),M14,"")</f>
      </c>
      <c r="P14" s="50">
        <f t="shared" si="5"/>
      </c>
      <c r="Q14" s="67" t="s">
        <v>39</v>
      </c>
      <c r="R14" s="21">
        <f t="shared" si="22"/>
      </c>
      <c r="S14" s="2">
        <f t="shared" si="6"/>
      </c>
      <c r="T14" s="2">
        <f t="shared" si="16"/>
      </c>
      <c r="U14" s="25">
        <f t="shared" si="7"/>
      </c>
      <c r="V14" s="25">
        <f t="shared" si="17"/>
      </c>
      <c r="W14" s="24">
        <f t="shared" si="18"/>
      </c>
      <c r="X14" s="25">
        <f>IF(AND(W14&lt;$K$2,SUM($Y15:Y$39)=0),V14,"")</f>
      </c>
      <c r="Y14" s="50">
        <f t="shared" si="8"/>
      </c>
      <c r="Z14" s="67"/>
      <c r="AA14" s="56"/>
      <c r="AB14" s="2">
        <f t="shared" si="23"/>
      </c>
      <c r="AC14" s="2">
        <f t="shared" si="19"/>
      </c>
      <c r="AD14" s="1">
        <f t="shared" si="20"/>
      </c>
      <c r="AE14" s="22">
        <f>IF(AND(AD14&lt;$AJ$2,SUM(AF15:AF$39)=0),AC14,"")</f>
      </c>
      <c r="AF14" s="50">
        <f t="shared" si="9"/>
      </c>
      <c r="AG14" s="67"/>
    </row>
    <row r="15" spans="1:33" ht="12.75">
      <c r="A15" s="21">
        <f t="shared" si="10"/>
      </c>
      <c r="B15" s="20">
        <f t="shared" si="1"/>
      </c>
      <c r="C15" s="2">
        <f t="shared" si="2"/>
      </c>
      <c r="D15" s="24">
        <f t="shared" si="3"/>
      </c>
      <c r="E15" s="22">
        <f t="shared" si="11"/>
      </c>
      <c r="F15" s="23">
        <f>IF(AND(E15&lt;$K$2,SUM(G16:$G$39)=0),D15,"")</f>
      </c>
      <c r="G15" s="45">
        <f t="shared" si="4"/>
      </c>
      <c r="H15" s="63"/>
      <c r="I15" s="21">
        <f t="shared" si="21"/>
        <v>9</v>
      </c>
      <c r="J15" s="2">
        <f t="shared" si="12"/>
        <v>-1.1154573987151366</v>
      </c>
      <c r="K15" s="2">
        <f t="shared" si="13"/>
        <v>0.0185546875</v>
      </c>
      <c r="L15" s="25">
        <f t="shared" si="0"/>
        <v>8.469888542269985</v>
      </c>
      <c r="M15" s="24">
        <f t="shared" si="14"/>
        <v>0.01904296875</v>
      </c>
      <c r="N15" s="24">
        <f t="shared" si="15"/>
        <v>2.631578947368421</v>
      </c>
      <c r="O15" s="23">
        <f>IF(AND(N15&lt;$K$2,SUM(P16:P$39)=0),M15,"")</f>
      </c>
      <c r="P15" s="50">
        <f t="shared" si="5"/>
      </c>
      <c r="Q15" s="67" t="s">
        <v>39</v>
      </c>
      <c r="R15" s="21">
        <f t="shared" si="22"/>
      </c>
      <c r="S15" s="2">
        <f t="shared" si="6"/>
      </c>
      <c r="T15" s="2">
        <f t="shared" si="16"/>
      </c>
      <c r="U15" s="25">
        <f t="shared" si="7"/>
      </c>
      <c r="V15" s="25">
        <f t="shared" si="17"/>
      </c>
      <c r="W15" s="24">
        <f t="shared" si="18"/>
      </c>
      <c r="X15" s="25">
        <f>IF(AND(W15&lt;$K$2,SUM($Y16:Y$39)=0),V15,"")</f>
      </c>
      <c r="Y15" s="50">
        <f t="shared" si="8"/>
      </c>
      <c r="Z15" s="67"/>
      <c r="AA15" s="56"/>
      <c r="AB15" s="2">
        <f t="shared" si="23"/>
      </c>
      <c r="AC15" s="2">
        <f t="shared" si="19"/>
      </c>
      <c r="AD15" s="1">
        <f t="shared" si="20"/>
      </c>
      <c r="AE15" s="22">
        <f>IF(AND(AD15&lt;$AJ$2,SUM(AF16:AF$39)=0),AC15,"")</f>
      </c>
      <c r="AF15" s="50">
        <f t="shared" si="9"/>
      </c>
      <c r="AG15" s="67"/>
    </row>
    <row r="16" spans="1:33" ht="12.75">
      <c r="A16" s="21">
        <f t="shared" si="10"/>
      </c>
      <c r="B16" s="20">
        <f t="shared" si="1"/>
      </c>
      <c r="C16" s="2">
        <f t="shared" si="2"/>
      </c>
      <c r="D16" s="24">
        <f t="shared" si="3"/>
      </c>
      <c r="E16" s="22">
        <f t="shared" si="11"/>
      </c>
      <c r="F16" s="23">
        <f>IF(AND(E16&lt;$K$2,SUM(G17:$G$39)=0),D16,"")</f>
      </c>
      <c r="G16" s="45">
        <f t="shared" si="4"/>
      </c>
      <c r="H16" s="63"/>
      <c r="I16" s="21">
        <f t="shared" si="21"/>
        <v>10</v>
      </c>
      <c r="J16" s="2">
        <f t="shared" si="12"/>
        <v>-1.1154573987151366</v>
      </c>
      <c r="K16" s="2">
        <f t="shared" si="13"/>
        <v>0.0185546875</v>
      </c>
      <c r="L16" s="25">
        <f t="shared" si="0"/>
        <v>3.677883929797474</v>
      </c>
      <c r="M16" s="24">
        <f t="shared" si="14"/>
        <v>0.018798828125</v>
      </c>
      <c r="N16" s="24">
        <f t="shared" si="15"/>
        <v>1.282051282051282</v>
      </c>
      <c r="O16" s="23">
        <f>IF(AND(N16&lt;$K$2,SUM(P17:P$39)=0),M16,"")</f>
      </c>
      <c r="P16" s="50">
        <f t="shared" si="5"/>
      </c>
      <c r="Q16" s="67" t="s">
        <v>39</v>
      </c>
      <c r="R16" s="21">
        <f t="shared" si="22"/>
      </c>
      <c r="S16" s="2">
        <f t="shared" si="6"/>
      </c>
      <c r="T16" s="2">
        <f t="shared" si="16"/>
      </c>
      <c r="U16" s="25">
        <f t="shared" si="7"/>
      </c>
      <c r="V16" s="25">
        <f t="shared" si="17"/>
      </c>
      <c r="W16" s="24">
        <f t="shared" si="18"/>
      </c>
      <c r="X16" s="25">
        <f>IF(AND(W16&lt;$K$2,SUM($Y17:Y$39)=0),V16,"")</f>
      </c>
      <c r="Y16" s="50">
        <f t="shared" si="8"/>
      </c>
      <c r="Z16" s="67"/>
      <c r="AA16" s="56"/>
      <c r="AB16" s="2">
        <f t="shared" si="23"/>
      </c>
      <c r="AC16" s="2">
        <f t="shared" si="19"/>
      </c>
      <c r="AD16" s="1">
        <f t="shared" si="20"/>
      </c>
      <c r="AE16" s="22">
        <f>IF(AND(AD16&lt;$AJ$2,SUM(AF17:AF$39)=0),AC16,"")</f>
      </c>
      <c r="AF16" s="50">
        <f t="shared" si="9"/>
      </c>
      <c r="AG16" s="67"/>
    </row>
    <row r="17" spans="1:33" ht="12.75">
      <c r="A17" s="21">
        <f t="shared" si="10"/>
      </c>
      <c r="B17" s="2">
        <f t="shared" si="1"/>
      </c>
      <c r="C17" s="2">
        <f t="shared" si="2"/>
      </c>
      <c r="D17" s="24">
        <f t="shared" si="3"/>
      </c>
      <c r="E17" s="25">
        <f t="shared" si="11"/>
      </c>
      <c r="F17" s="23">
        <f>IF(AND(E17&lt;$K$2,SUM(G18:$G$39)=0),D17,"")</f>
      </c>
      <c r="G17" s="45">
        <f t="shared" si="4"/>
      </c>
      <c r="H17" s="63"/>
      <c r="I17" s="21">
        <f t="shared" si="21"/>
        <v>11</v>
      </c>
      <c r="J17" s="2">
        <f t="shared" si="12"/>
        <v>-1.1154573987151366</v>
      </c>
      <c r="K17" s="2">
        <f t="shared" si="13"/>
        <v>0.0185546875</v>
      </c>
      <c r="L17" s="25">
        <f t="shared" si="0"/>
        <v>1.2813792701246598</v>
      </c>
      <c r="M17" s="24">
        <f t="shared" si="14"/>
        <v>0.0186767578125</v>
      </c>
      <c r="N17" s="24">
        <f t="shared" si="15"/>
        <v>0.6493506493506493</v>
      </c>
      <c r="O17" s="23">
        <f>IF(AND(N17&lt;$K$2,SUM(P18:P$39)=0),M17,"")</f>
      </c>
      <c r="P17" s="50">
        <f t="shared" si="5"/>
      </c>
      <c r="Q17" s="67" t="s">
        <v>39</v>
      </c>
      <c r="R17" s="21">
        <f t="shared" si="22"/>
      </c>
      <c r="S17" s="2">
        <f t="shared" si="6"/>
      </c>
      <c r="T17" s="2">
        <f t="shared" si="16"/>
      </c>
      <c r="U17" s="25">
        <f t="shared" si="7"/>
      </c>
      <c r="V17" s="25">
        <f t="shared" si="17"/>
      </c>
      <c r="W17" s="24">
        <f t="shared" si="18"/>
      </c>
      <c r="X17" s="25">
        <f>IF(AND(W17&lt;$K$2,SUM($Y18:Y$39)=0),V17,"")</f>
      </c>
      <c r="Y17" s="50">
        <f t="shared" si="8"/>
      </c>
      <c r="Z17" s="67"/>
      <c r="AA17" s="56"/>
      <c r="AB17" s="2">
        <f t="shared" si="23"/>
      </c>
      <c r="AC17" s="2">
        <f t="shared" si="19"/>
      </c>
      <c r="AD17" s="1">
        <f t="shared" si="20"/>
      </c>
      <c r="AE17" s="22">
        <f>IF(AND(AD17&lt;$AJ$2,SUM(AF18:AF$39)=0),AC17,"")</f>
      </c>
      <c r="AF17" s="50">
        <f t="shared" si="9"/>
      </c>
      <c r="AG17" s="67"/>
    </row>
    <row r="18" spans="1:33" ht="12.75">
      <c r="A18" s="21">
        <f t="shared" si="10"/>
      </c>
      <c r="B18" s="2">
        <f t="shared" si="1"/>
      </c>
      <c r="C18" s="2">
        <f t="shared" si="2"/>
      </c>
      <c r="D18" s="24">
        <f t="shared" si="3"/>
      </c>
      <c r="E18" s="25">
        <f t="shared" si="11"/>
      </c>
      <c r="F18" s="23">
        <f>IF(AND(E18&lt;$K$2,SUM(G19:$G$39)=0),D18,"")</f>
      </c>
      <c r="G18" s="45">
        <f t="shared" si="4"/>
      </c>
      <c r="H18" s="63"/>
      <c r="I18" s="21">
        <f t="shared" si="21"/>
        <v>12</v>
      </c>
      <c r="J18" s="2">
        <f t="shared" si="12"/>
        <v>-1.1154573987151366</v>
      </c>
      <c r="K18" s="2">
        <f t="shared" si="13"/>
        <v>0.0185546875</v>
      </c>
      <c r="L18" s="25">
        <f t="shared" si="0"/>
        <v>0.08300230123535357</v>
      </c>
      <c r="M18" s="24">
        <f t="shared" si="14"/>
        <v>0.01861572265625</v>
      </c>
      <c r="N18" s="24">
        <f t="shared" si="15"/>
        <v>0.32679738562091504</v>
      </c>
      <c r="O18" s="23">
        <f>IF(AND(N18&lt;$K$2,SUM(P19:P$39)=0),M18,"")</f>
      </c>
      <c r="P18" s="50">
        <f t="shared" si="5"/>
      </c>
      <c r="Q18" s="67" t="s">
        <v>39</v>
      </c>
      <c r="R18" s="21">
        <f t="shared" si="22"/>
      </c>
      <c r="S18" s="2">
        <f t="shared" si="6"/>
      </c>
      <c r="T18" s="2">
        <f t="shared" si="16"/>
      </c>
      <c r="U18" s="25">
        <f t="shared" si="7"/>
      </c>
      <c r="V18" s="25">
        <f t="shared" si="17"/>
      </c>
      <c r="W18" s="24">
        <f t="shared" si="18"/>
      </c>
      <c r="X18" s="25">
        <f>IF(AND(W18&lt;$K$2,SUM($Y19:Y$39)=0),V18,"")</f>
      </c>
      <c r="Y18" s="50">
        <f t="shared" si="8"/>
      </c>
      <c r="Z18" s="67"/>
      <c r="AA18" s="56"/>
      <c r="AB18" s="2">
        <f t="shared" si="23"/>
      </c>
      <c r="AC18" s="2">
        <f t="shared" si="19"/>
      </c>
      <c r="AD18" s="1">
        <f t="shared" si="20"/>
      </c>
      <c r="AE18" s="22">
        <f>IF(AND(AD18&lt;$AJ$2,SUM(AF19:AF$39)=0),AC18,"")</f>
      </c>
      <c r="AF18" s="50">
        <f t="shared" si="9"/>
      </c>
      <c r="AG18" s="67"/>
    </row>
    <row r="19" spans="1:33" ht="12.75">
      <c r="A19" s="21">
        <f t="shared" si="10"/>
      </c>
      <c r="B19" s="2">
        <f t="shared" si="1"/>
      </c>
      <c r="C19" s="2">
        <f t="shared" si="2"/>
      </c>
      <c r="D19" s="24">
        <f t="shared" si="3"/>
      </c>
      <c r="E19" s="25">
        <f t="shared" si="11"/>
      </c>
      <c r="F19" s="23">
        <f>IF(AND(E19&lt;$K$2,SUM(G20:$G$39)=0),D19,"")</f>
      </c>
      <c r="G19" s="45">
        <f t="shared" si="4"/>
      </c>
      <c r="H19" s="63"/>
      <c r="I19" s="21">
        <f t="shared" si="21"/>
        <v>13</v>
      </c>
      <c r="J19" s="2">
        <f t="shared" si="12"/>
        <v>0.08300230123535357</v>
      </c>
      <c r="K19" s="2">
        <f t="shared" si="13"/>
        <v>0.01861572265625</v>
      </c>
      <c r="L19" s="25">
        <f t="shared" si="0"/>
        <v>-0.5162172243091732</v>
      </c>
      <c r="M19" s="24">
        <f t="shared" si="14"/>
        <v>0.018585205078125</v>
      </c>
      <c r="N19" s="24">
        <f t="shared" si="15"/>
        <v>0.16393442622950818</v>
      </c>
      <c r="O19" s="23">
        <f>IF(AND(N19&lt;$K$2,SUM(P20:P$39)=0),M19,"")</f>
      </c>
      <c r="P19" s="50">
        <f t="shared" si="5"/>
      </c>
      <c r="Q19" s="67" t="s">
        <v>39</v>
      </c>
      <c r="R19" s="21">
        <f t="shared" si="22"/>
      </c>
      <c r="S19" s="2">
        <f t="shared" si="6"/>
      </c>
      <c r="T19" s="2">
        <f t="shared" si="16"/>
      </c>
      <c r="U19" s="25">
        <f t="shared" si="7"/>
      </c>
      <c r="V19" s="25">
        <f t="shared" si="17"/>
      </c>
      <c r="W19" s="24">
        <f t="shared" si="18"/>
      </c>
      <c r="X19" s="25">
        <f>IF(AND(W19&lt;$K$2,SUM($Y20:Y$39)=0),V19,"")</f>
      </c>
      <c r="Y19" s="50">
        <f t="shared" si="8"/>
      </c>
      <c r="Z19" s="67"/>
      <c r="AA19" s="56"/>
      <c r="AB19" s="2">
        <f t="shared" si="23"/>
      </c>
      <c r="AC19" s="2">
        <f t="shared" si="19"/>
      </c>
      <c r="AD19" s="1">
        <f t="shared" si="20"/>
      </c>
      <c r="AE19" s="22">
        <f>IF(AND(AD19&lt;$AJ$2,SUM(AF20:AF$39)=0),AC19,"")</f>
      </c>
      <c r="AF19" s="50">
        <f t="shared" si="9"/>
      </c>
      <c r="AG19" s="67"/>
    </row>
    <row r="20" spans="1:33" ht="12.75">
      <c r="A20" s="21">
        <f t="shared" si="10"/>
      </c>
      <c r="B20" s="2">
        <f t="shared" si="1"/>
      </c>
      <c r="C20" s="2">
        <f t="shared" si="2"/>
      </c>
      <c r="D20" s="24">
        <f t="shared" si="3"/>
      </c>
      <c r="E20" s="25">
        <f t="shared" si="11"/>
      </c>
      <c r="F20" s="23">
        <f>IF(AND(E20&lt;$K$2,SUM(G21:$G$39)=0),D20,"")</f>
      </c>
      <c r="G20" s="45">
        <f t="shared" si="4"/>
      </c>
      <c r="H20" s="63"/>
      <c r="I20" s="21">
        <f t="shared" si="21"/>
        <v>14</v>
      </c>
      <c r="J20" s="2">
        <f t="shared" si="12"/>
        <v>0.08300230123535357</v>
      </c>
      <c r="K20" s="2">
        <f t="shared" si="13"/>
        <v>0.01861572265625</v>
      </c>
      <c r="L20" s="25">
        <f t="shared" si="0"/>
        <v>-0.21660487831024966</v>
      </c>
      <c r="M20" s="24">
        <f t="shared" si="14"/>
        <v>0.0186004638671875</v>
      </c>
      <c r="N20" s="24">
        <f t="shared" si="15"/>
        <v>0.08210180623973727</v>
      </c>
      <c r="O20" s="23">
        <f>IF(AND(N20&lt;$K$2,SUM(P21:P$39)=0),M20,"")</f>
        <v>0.0186004638671875</v>
      </c>
      <c r="P20" s="50">
        <f t="shared" si="5"/>
        <v>1</v>
      </c>
      <c r="Q20" s="67" t="s">
        <v>39</v>
      </c>
      <c r="R20" s="21">
        <f t="shared" si="22"/>
      </c>
      <c r="S20" s="2">
        <f t="shared" si="6"/>
      </c>
      <c r="T20" s="2">
        <f t="shared" si="16"/>
      </c>
      <c r="U20" s="25">
        <f t="shared" si="7"/>
      </c>
      <c r="V20" s="25">
        <f t="shared" si="17"/>
      </c>
      <c r="W20" s="24">
        <f t="shared" si="18"/>
      </c>
      <c r="X20" s="25">
        <f>IF(AND(W20&lt;$K$2,SUM($Y21:Y$39)=0),V20,"")</f>
      </c>
      <c r="Y20" s="50">
        <f t="shared" si="8"/>
      </c>
      <c r="Z20" s="67"/>
      <c r="AA20" s="56"/>
      <c r="AB20" s="2">
        <f t="shared" si="23"/>
      </c>
      <c r="AC20" s="2">
        <f t="shared" si="19"/>
      </c>
      <c r="AD20" s="1">
        <f t="shared" si="20"/>
      </c>
      <c r="AE20" s="22">
        <f>IF(AND(AD20&lt;$AJ$2,SUM(AF21:AF$39)=0),AC20,"")</f>
      </c>
      <c r="AF20" s="50">
        <f t="shared" si="9"/>
      </c>
      <c r="AG20" s="67"/>
    </row>
    <row r="21" spans="1:33" ht="12.75">
      <c r="A21" s="21">
        <f t="shared" si="10"/>
      </c>
      <c r="B21" s="2">
        <f t="shared" si="1"/>
      </c>
      <c r="C21" s="2">
        <f t="shared" si="2"/>
      </c>
      <c r="D21" s="24">
        <f t="shared" si="3"/>
      </c>
      <c r="E21" s="25">
        <f t="shared" si="11"/>
      </c>
      <c r="F21" s="23">
        <f>IF(AND(E21&lt;$K$2,SUM(G22:$G$39)=0),D21,"")</f>
      </c>
      <c r="G21" s="45">
        <f t="shared" si="4"/>
      </c>
      <c r="H21" s="63"/>
      <c r="I21" s="21">
        <f t="shared" si="21"/>
      </c>
      <c r="J21" s="2">
        <f t="shared" si="12"/>
      </c>
      <c r="K21" s="2">
        <f t="shared" si="13"/>
      </c>
      <c r="L21" s="25">
        <f t="shared" si="0"/>
      </c>
      <c r="M21" s="24">
        <f t="shared" si="14"/>
      </c>
      <c r="N21" s="24">
        <f t="shared" si="15"/>
      </c>
      <c r="O21" s="23">
        <f>IF(AND(N21&lt;$K$2,SUM(P22:P$39)=0),M21,"")</f>
      </c>
      <c r="P21" s="50">
        <f t="shared" si="5"/>
      </c>
      <c r="Q21" s="67"/>
      <c r="R21" s="21">
        <f t="shared" si="22"/>
      </c>
      <c r="S21" s="2">
        <f t="shared" si="6"/>
      </c>
      <c r="T21" s="2">
        <f t="shared" si="16"/>
      </c>
      <c r="U21" s="25">
        <f t="shared" si="7"/>
      </c>
      <c r="V21" s="25">
        <f t="shared" si="17"/>
      </c>
      <c r="W21" s="24">
        <f t="shared" si="18"/>
      </c>
      <c r="X21" s="25">
        <f>IF(AND(W21&lt;$K$2,SUM($Y22:Y$39)=0),V21,"")</f>
      </c>
      <c r="Y21" s="50">
        <f t="shared" si="8"/>
      </c>
      <c r="Z21" s="67"/>
      <c r="AA21" s="56"/>
      <c r="AB21" s="2">
        <f t="shared" si="23"/>
      </c>
      <c r="AC21" s="2">
        <f t="shared" si="19"/>
      </c>
      <c r="AD21" s="1">
        <f t="shared" si="20"/>
      </c>
      <c r="AE21" s="22">
        <f>IF(AND(AD21&lt;$AJ$2,SUM(AF22:AF$39)=0),AC21,"")</f>
      </c>
      <c r="AF21" s="50">
        <f t="shared" si="9"/>
      </c>
      <c r="AG21" s="67"/>
    </row>
    <row r="22" spans="1:33" ht="12.75">
      <c r="A22" s="21">
        <f t="shared" si="10"/>
      </c>
      <c r="B22" s="2">
        <f t="shared" si="1"/>
      </c>
      <c r="C22" s="2">
        <f t="shared" si="2"/>
      </c>
      <c r="D22" s="24">
        <f t="shared" si="3"/>
      </c>
      <c r="E22" s="25">
        <f t="shared" si="11"/>
      </c>
      <c r="F22" s="23">
        <f>IF(AND(E22&lt;$K$2,SUM(G23:$G$39)=0),D22,"")</f>
      </c>
      <c r="G22" s="45">
        <f t="shared" si="4"/>
      </c>
      <c r="H22" s="63"/>
      <c r="I22" s="21">
        <f t="shared" si="21"/>
      </c>
      <c r="J22" s="2">
        <f t="shared" si="12"/>
      </c>
      <c r="K22" s="2">
        <f t="shared" si="13"/>
      </c>
      <c r="L22" s="25">
        <f t="shared" si="0"/>
      </c>
      <c r="M22" s="24">
        <f t="shared" si="14"/>
      </c>
      <c r="N22" s="24">
        <f t="shared" si="15"/>
      </c>
      <c r="O22" s="23">
        <f>IF(AND(N22&lt;$K$2,SUM(P23:P$39)=0),M22,"")</f>
      </c>
      <c r="P22" s="50">
        <f t="shared" si="5"/>
      </c>
      <c r="Q22" s="67"/>
      <c r="R22" s="21">
        <f t="shared" si="22"/>
      </c>
      <c r="S22" s="2">
        <f t="shared" si="6"/>
      </c>
      <c r="T22" s="2">
        <f t="shared" si="16"/>
      </c>
      <c r="U22" s="25">
        <f t="shared" si="7"/>
      </c>
      <c r="V22" s="25">
        <f t="shared" si="17"/>
      </c>
      <c r="W22" s="24">
        <f t="shared" si="18"/>
      </c>
      <c r="X22" s="25">
        <f>IF(AND(W22&lt;$K$2,SUM($Y23:Y$39)=0),V22,"")</f>
      </c>
      <c r="Y22" s="50">
        <f t="shared" si="8"/>
      </c>
      <c r="Z22" s="67"/>
      <c r="AA22" s="56"/>
      <c r="AB22" s="2">
        <f t="shared" si="23"/>
      </c>
      <c r="AC22" s="2">
        <f t="shared" si="19"/>
      </c>
      <c r="AD22" s="1">
        <f t="shared" si="20"/>
      </c>
      <c r="AE22" s="22">
        <f>IF(AND(AD22&lt;$AJ$2,SUM(AF23:AF$39)=0),AC22,"")</f>
      </c>
      <c r="AF22" s="50">
        <f t="shared" si="9"/>
      </c>
      <c r="AG22" s="67"/>
    </row>
    <row r="23" spans="1:33" ht="12.75">
      <c r="A23" s="21">
        <f t="shared" si="10"/>
      </c>
      <c r="B23" s="2">
        <f t="shared" si="1"/>
      </c>
      <c r="C23" s="2">
        <f t="shared" si="2"/>
      </c>
      <c r="D23" s="24">
        <f t="shared" si="3"/>
      </c>
      <c r="E23" s="25">
        <f t="shared" si="11"/>
      </c>
      <c r="F23" s="23">
        <f>IF(AND(E23&lt;$K$2,SUM(G24:$G$39)=0),D23,"")</f>
      </c>
      <c r="G23" s="45">
        <f t="shared" si="4"/>
      </c>
      <c r="H23" s="63"/>
      <c r="I23" s="21">
        <f t="shared" si="21"/>
      </c>
      <c r="J23" s="2">
        <f t="shared" si="12"/>
      </c>
      <c r="K23" s="2">
        <f t="shared" si="13"/>
      </c>
      <c r="L23" s="25">
        <f t="shared" si="0"/>
      </c>
      <c r="M23" s="24">
        <f t="shared" si="14"/>
      </c>
      <c r="N23" s="24">
        <f t="shared" si="15"/>
      </c>
      <c r="O23" s="23">
        <f>IF(AND(N23&lt;$K$2,SUM(P24:P$39)=0),M23,"")</f>
      </c>
      <c r="P23" s="50">
        <f t="shared" si="5"/>
      </c>
      <c r="Q23" s="67"/>
      <c r="R23" s="21">
        <f t="shared" si="22"/>
      </c>
      <c r="S23" s="2">
        <f t="shared" si="6"/>
      </c>
      <c r="T23" s="2">
        <f t="shared" si="16"/>
      </c>
      <c r="U23" s="25">
        <f t="shared" si="7"/>
      </c>
      <c r="V23" s="25">
        <f t="shared" si="17"/>
      </c>
      <c r="W23" s="24">
        <f t="shared" si="18"/>
      </c>
      <c r="X23" s="25">
        <f>IF(AND(W23&lt;$K$2,SUM($Y24:Y$39)=0),V23,"")</f>
      </c>
      <c r="Y23" s="50">
        <f t="shared" si="8"/>
      </c>
      <c r="Z23" s="67"/>
      <c r="AA23" s="56"/>
      <c r="AB23" s="2">
        <f t="shared" si="23"/>
      </c>
      <c r="AC23" s="2">
        <f t="shared" si="19"/>
      </c>
      <c r="AD23" s="1">
        <f t="shared" si="20"/>
      </c>
      <c r="AE23" s="22">
        <f>IF(AND(AD23&lt;$AJ$2,SUM(AF24:AF$39)=0),AC23,"")</f>
      </c>
      <c r="AF23" s="50">
        <f t="shared" si="9"/>
      </c>
      <c r="AG23" s="67"/>
    </row>
    <row r="24" spans="1:33" ht="12.75">
      <c r="A24" s="21">
        <f t="shared" si="10"/>
      </c>
      <c r="B24" s="2">
        <f t="shared" si="1"/>
      </c>
      <c r="C24" s="2">
        <f t="shared" si="2"/>
      </c>
      <c r="D24" s="24">
        <f t="shared" si="3"/>
      </c>
      <c r="E24" s="25">
        <f t="shared" si="11"/>
      </c>
      <c r="F24" s="23">
        <f>IF(AND(E24&lt;$K$2,SUM(G25:$G$39)=0),D24,"")</f>
      </c>
      <c r="G24" s="45">
        <f t="shared" si="4"/>
      </c>
      <c r="H24" s="63"/>
      <c r="I24" s="21">
        <f t="shared" si="21"/>
      </c>
      <c r="J24" s="2">
        <f t="shared" si="12"/>
      </c>
      <c r="K24" s="2">
        <f t="shared" si="13"/>
      </c>
      <c r="L24" s="25">
        <f t="shared" si="0"/>
      </c>
      <c r="M24" s="24">
        <f t="shared" si="14"/>
      </c>
      <c r="N24" s="24">
        <f t="shared" si="15"/>
      </c>
      <c r="O24" s="23">
        <f>IF(AND(N24&lt;$K$2,SUM(P25:P$39)=0),M24,"")</f>
      </c>
      <c r="P24" s="50">
        <f t="shared" si="5"/>
      </c>
      <c r="Q24" s="67"/>
      <c r="R24" s="21">
        <f t="shared" si="22"/>
      </c>
      <c r="S24" s="2">
        <f t="shared" si="6"/>
      </c>
      <c r="T24" s="2">
        <f t="shared" si="16"/>
      </c>
      <c r="U24" s="25">
        <f t="shared" si="7"/>
      </c>
      <c r="V24" s="25">
        <f t="shared" si="17"/>
      </c>
      <c r="W24" s="24">
        <f t="shared" si="18"/>
      </c>
      <c r="X24" s="25">
        <f>IF(AND(W24&lt;$K$2,SUM($Y25:Y$39)=0),V24,"")</f>
      </c>
      <c r="Y24" s="50">
        <f t="shared" si="8"/>
      </c>
      <c r="Z24" s="67"/>
      <c r="AA24" s="56"/>
      <c r="AB24" s="2">
        <f t="shared" si="23"/>
      </c>
      <c r="AC24" s="2">
        <f t="shared" si="19"/>
      </c>
      <c r="AD24" s="1">
        <f t="shared" si="20"/>
      </c>
      <c r="AE24" s="22">
        <f>IF(AND(AD24&lt;$AJ$2,SUM(AF25:AF$39)=0),AC24,"")</f>
      </c>
      <c r="AF24" s="50">
        <f t="shared" si="9"/>
      </c>
      <c r="AG24" s="67"/>
    </row>
    <row r="25" spans="1:33" ht="12.75">
      <c r="A25" s="21">
        <f t="shared" si="10"/>
      </c>
      <c r="B25" s="2">
        <f t="shared" si="1"/>
      </c>
      <c r="C25" s="2">
        <f t="shared" si="2"/>
      </c>
      <c r="D25" s="24">
        <f t="shared" si="3"/>
      </c>
      <c r="E25" s="25">
        <f t="shared" si="11"/>
      </c>
      <c r="F25" s="23">
        <f>IF(AND(E25&lt;$K$2,SUM(G26:$G$39)=0),D25,"")</f>
      </c>
      <c r="G25" s="45">
        <f t="shared" si="4"/>
      </c>
      <c r="H25" s="63"/>
      <c r="I25" s="21">
        <f t="shared" si="21"/>
      </c>
      <c r="J25" s="2">
        <f t="shared" si="12"/>
      </c>
      <c r="K25" s="2">
        <f t="shared" si="13"/>
      </c>
      <c r="L25" s="25">
        <f t="shared" si="0"/>
      </c>
      <c r="M25" s="24">
        <f t="shared" si="14"/>
      </c>
      <c r="N25" s="24">
        <f t="shared" si="15"/>
      </c>
      <c r="O25" s="23">
        <f>IF(AND(N25&lt;$K$2,SUM(P26:P$39)=0),M25,"")</f>
      </c>
      <c r="P25" s="50">
        <f t="shared" si="5"/>
      </c>
      <c r="Q25" s="67"/>
      <c r="R25" s="21">
        <f t="shared" si="22"/>
      </c>
      <c r="S25" s="2">
        <f t="shared" si="6"/>
      </c>
      <c r="T25" s="2">
        <f t="shared" si="16"/>
      </c>
      <c r="U25" s="25">
        <f t="shared" si="7"/>
      </c>
      <c r="V25" s="25">
        <f t="shared" si="17"/>
      </c>
      <c r="W25" s="24">
        <f t="shared" si="18"/>
      </c>
      <c r="X25" s="25">
        <f>IF(AND(W25&lt;$K$2,SUM($Y26:Y$39)=0),V25,"")</f>
      </c>
      <c r="Y25" s="50">
        <f t="shared" si="8"/>
      </c>
      <c r="Z25" s="67"/>
      <c r="AA25" s="56"/>
      <c r="AB25" s="2">
        <f t="shared" si="23"/>
      </c>
      <c r="AC25" s="2">
        <f t="shared" si="19"/>
      </c>
      <c r="AD25" s="1">
        <f t="shared" si="20"/>
      </c>
      <c r="AE25" s="22">
        <f>IF(AND(AD25&lt;$AJ$2,SUM(AF26:AF$39)=0),AC25,"")</f>
      </c>
      <c r="AF25" s="50">
        <f t="shared" si="9"/>
      </c>
      <c r="AG25" s="67"/>
    </row>
    <row r="26" spans="1:33" ht="12.75">
      <c r="A26" s="21">
        <f t="shared" si="10"/>
      </c>
      <c r="B26" s="2">
        <f t="shared" si="1"/>
      </c>
      <c r="C26" s="2">
        <f t="shared" si="2"/>
      </c>
      <c r="D26" s="24">
        <f t="shared" si="3"/>
      </c>
      <c r="E26" s="25">
        <f t="shared" si="11"/>
      </c>
      <c r="F26" s="23">
        <f>IF(AND(E26&lt;$K$2,SUM(G27:$G$39)=0),D26,"")</f>
      </c>
      <c r="G26" s="45">
        <f t="shared" si="4"/>
      </c>
      <c r="H26" s="63"/>
      <c r="I26" s="21">
        <f t="shared" si="21"/>
      </c>
      <c r="J26" s="2">
        <f t="shared" si="12"/>
      </c>
      <c r="K26" s="2">
        <f t="shared" si="13"/>
      </c>
      <c r="L26" s="25">
        <f t="shared" si="0"/>
      </c>
      <c r="M26" s="24">
        <f t="shared" si="14"/>
      </c>
      <c r="N26" s="24">
        <f t="shared" si="15"/>
      </c>
      <c r="O26" s="23">
        <f>IF(AND(N26&lt;$K$2,SUM(P27:P$39)=0),M26,"")</f>
      </c>
      <c r="P26" s="50">
        <f t="shared" si="5"/>
      </c>
      <c r="Q26" s="67"/>
      <c r="R26" s="21">
        <f t="shared" si="22"/>
      </c>
      <c r="S26" s="2">
        <f t="shared" si="6"/>
      </c>
      <c r="T26" s="2">
        <f t="shared" si="16"/>
      </c>
      <c r="U26" s="25">
        <f t="shared" si="7"/>
      </c>
      <c r="V26" s="25">
        <f t="shared" si="17"/>
      </c>
      <c r="W26" s="24">
        <f t="shared" si="18"/>
      </c>
      <c r="X26" s="25">
        <f>IF(AND(W26&lt;$K$2,SUM($Y27:Y$39)=0),V26,"")</f>
      </c>
      <c r="Y26" s="50">
        <f t="shared" si="8"/>
      </c>
      <c r="Z26" s="67"/>
      <c r="AA26" s="56"/>
      <c r="AB26" s="2">
        <f t="shared" si="23"/>
      </c>
      <c r="AC26" s="2">
        <f t="shared" si="19"/>
      </c>
      <c r="AD26" s="1">
        <f t="shared" si="20"/>
      </c>
      <c r="AE26" s="22">
        <f>IF(AND(AD26&lt;$AJ$2,SUM(AF27:AF$39)=0),AC26,"")</f>
      </c>
      <c r="AF26" s="50">
        <f t="shared" si="9"/>
      </c>
      <c r="AG26" s="67"/>
    </row>
    <row r="27" spans="1:33" ht="12.75">
      <c r="A27" s="21">
        <f t="shared" si="10"/>
      </c>
      <c r="B27" s="2">
        <f t="shared" si="1"/>
      </c>
      <c r="C27" s="2">
        <f t="shared" si="2"/>
      </c>
      <c r="D27" s="24">
        <f t="shared" si="3"/>
      </c>
      <c r="E27" s="25">
        <f t="shared" si="11"/>
      </c>
      <c r="F27" s="23">
        <f>IF(AND(E27&lt;$K$2,SUM(G28:$G$39)=0),D27,"")</f>
      </c>
      <c r="G27" s="45">
        <f t="shared" si="4"/>
      </c>
      <c r="H27" s="63"/>
      <c r="I27" s="21">
        <f t="shared" si="21"/>
      </c>
      <c r="J27" s="2">
        <f t="shared" si="12"/>
      </c>
      <c r="K27" s="2">
        <f t="shared" si="13"/>
      </c>
      <c r="L27" s="25">
        <f t="shared" si="0"/>
      </c>
      <c r="M27" s="24">
        <f t="shared" si="14"/>
      </c>
      <c r="N27" s="24">
        <f t="shared" si="15"/>
      </c>
      <c r="O27" s="23">
        <f>IF(AND(N27&lt;$K$2,SUM(P28:P$39)=0),M27,"")</f>
      </c>
      <c r="P27" s="50">
        <f t="shared" si="5"/>
      </c>
      <c r="Q27" s="67"/>
      <c r="R27" s="21">
        <f t="shared" si="22"/>
      </c>
      <c r="S27" s="2">
        <f t="shared" si="6"/>
      </c>
      <c r="T27" s="2">
        <f t="shared" si="16"/>
      </c>
      <c r="U27" s="25">
        <f t="shared" si="7"/>
      </c>
      <c r="V27" s="25">
        <f t="shared" si="17"/>
      </c>
      <c r="W27" s="24">
        <f t="shared" si="18"/>
      </c>
      <c r="X27" s="25">
        <f>IF(AND(W27&lt;$K$2,SUM($Y28:Y$39)=0),V27,"")</f>
      </c>
      <c r="Y27" s="50">
        <f t="shared" si="8"/>
      </c>
      <c r="Z27" s="67"/>
      <c r="AA27" s="56"/>
      <c r="AB27" s="2">
        <f t="shared" si="23"/>
      </c>
      <c r="AC27" s="2">
        <f t="shared" si="19"/>
      </c>
      <c r="AD27" s="1">
        <f t="shared" si="20"/>
      </c>
      <c r="AE27" s="22">
        <f>IF(AND(AD27&lt;$AJ$2,SUM(AF28:AF$39)=0),AC27,"")</f>
      </c>
      <c r="AF27" s="50">
        <f t="shared" si="9"/>
      </c>
      <c r="AG27" s="67"/>
    </row>
    <row r="28" spans="1:33" ht="12.75">
      <c r="A28" s="21">
        <f t="shared" si="10"/>
      </c>
      <c r="B28" s="2">
        <f t="shared" si="1"/>
      </c>
      <c r="C28" s="2">
        <f t="shared" si="2"/>
      </c>
      <c r="D28" s="24">
        <f t="shared" si="3"/>
      </c>
      <c r="E28" s="25">
        <f t="shared" si="11"/>
      </c>
      <c r="F28" s="23">
        <f>IF(AND(E28&lt;$K$2,SUM(G29:$G$39)=0),D28,"")</f>
      </c>
      <c r="G28" s="45">
        <f t="shared" si="4"/>
      </c>
      <c r="H28" s="63"/>
      <c r="I28" s="21">
        <f t="shared" si="21"/>
      </c>
      <c r="J28" s="2">
        <f t="shared" si="12"/>
      </c>
      <c r="K28" s="2">
        <f t="shared" si="13"/>
      </c>
      <c r="L28" s="25">
        <f t="shared" si="0"/>
      </c>
      <c r="M28" s="24">
        <f t="shared" si="14"/>
      </c>
      <c r="N28" s="24">
        <f t="shared" si="15"/>
      </c>
      <c r="O28" s="23">
        <f>IF(AND(N28&lt;$K$2,SUM(P29:P$39)=0),M28,"")</f>
      </c>
      <c r="P28" s="50">
        <f t="shared" si="5"/>
      </c>
      <c r="Q28" s="67"/>
      <c r="R28" s="21">
        <f t="shared" si="22"/>
      </c>
      <c r="S28" s="2">
        <f t="shared" si="6"/>
      </c>
      <c r="T28" s="2">
        <f t="shared" si="16"/>
      </c>
      <c r="U28" s="25">
        <f t="shared" si="7"/>
      </c>
      <c r="V28" s="25">
        <f t="shared" si="17"/>
      </c>
      <c r="W28" s="24">
        <f t="shared" si="18"/>
      </c>
      <c r="X28" s="25">
        <f>IF(AND(W28&lt;$K$2,SUM($Y29:Y$39)=0),V28,"")</f>
      </c>
      <c r="Y28" s="50">
        <f t="shared" si="8"/>
      </c>
      <c r="Z28" s="67"/>
      <c r="AA28" s="56"/>
      <c r="AB28" s="2">
        <f t="shared" si="23"/>
      </c>
      <c r="AC28" s="2">
        <f t="shared" si="19"/>
      </c>
      <c r="AD28" s="1">
        <f t="shared" si="20"/>
      </c>
      <c r="AE28" s="22">
        <f>IF(AND(AD28&lt;$AJ$2,SUM(AF29:AF$39)=0),AC28,"")</f>
      </c>
      <c r="AF28" s="50">
        <f t="shared" si="9"/>
      </c>
      <c r="AG28" s="67"/>
    </row>
    <row r="29" spans="1:33" ht="12.75">
      <c r="A29" s="21">
        <f t="shared" si="10"/>
      </c>
      <c r="B29" s="2">
        <f t="shared" si="1"/>
      </c>
      <c r="C29" s="2">
        <f t="shared" si="2"/>
      </c>
      <c r="D29" s="24">
        <f t="shared" si="3"/>
      </c>
      <c r="E29" s="25">
        <f aca="true" t="shared" si="24" ref="E29:E39">IF(D29="","",ABS((D29-D28)/D28*100))</f>
      </c>
      <c r="F29" s="23">
        <f>IF(AND(E29&lt;$K$2,SUM(G30:$G$39)=0),D29,"")</f>
      </c>
      <c r="G29" s="45">
        <f t="shared" si="4"/>
      </c>
      <c r="H29" s="63"/>
      <c r="I29" s="21">
        <f aca="true" t="shared" si="25" ref="I29:I39">IF(AND(Q29="*",I28&lt;&gt;""),I28+1,"")</f>
      </c>
      <c r="J29" s="2">
        <f aca="true" t="shared" si="26" ref="J29:J39">IF(L29="","",IF(L29*J28&lt;0,J28,L28))</f>
      </c>
      <c r="K29" s="2">
        <f aca="true" t="shared" si="27" ref="K29:K39">IF(J29="","",IF(L29*J28&lt;0,K28,M28))</f>
      </c>
      <c r="L29" s="25">
        <f aca="true" t="shared" si="28" ref="L29:L39">IF(M29="","",$A$2*M29^6+$B$2*M29^5+$C$2*M29^4+$D$2*M29^3+$E$2*M29^2+$F$2*M29+$H$2)</f>
      </c>
      <c r="M29" s="24">
        <f aca="true" t="shared" si="29" ref="M29:M39">IF(OR(K28="",Q29&lt;&gt;"*"),"",(K28+M28)/2)</f>
      </c>
      <c r="N29" s="24">
        <f aca="true" t="shared" si="30" ref="N29:N39">IF(M29="","",ABS((M29-M28)/M28*100))</f>
      </c>
      <c r="O29" s="23">
        <f>IF(AND(N29&lt;$K$2,SUM(P30:P$39)=0),M29,"")</f>
      </c>
      <c r="P29" s="50">
        <f t="shared" si="5"/>
      </c>
      <c r="Q29" s="67"/>
      <c r="R29" s="21">
        <f aca="true" t="shared" si="31" ref="R29:R39">IF(AND(Z29="*",R28&lt;&gt;""),R28+1,"")</f>
      </c>
      <c r="S29" s="2">
        <f aca="true" t="shared" si="32" ref="S29:S39">IF(OR(V28="",Z29&lt;&gt;"*"),"",$A$2*V28^6+$B$2*V28^5+$C$2*V28^4+$D$2*V28^3+$E$2*V28^2+$F$2*V28+$H$2)</f>
      </c>
      <c r="T29" s="2">
        <f aca="true" t="shared" si="33" ref="T29:T39">IF(S29="","",V28)</f>
      </c>
      <c r="U29" s="25">
        <f aca="true" t="shared" si="34" ref="U29:U39">IF(T29="","",6*$A$2*T29^5+5*$B$2*T29^4+4*$C$2*T29^3+3*$D$2*T29^2+2*$E$2*T29+$F$2)</f>
      </c>
      <c r="V29" s="25">
        <f aca="true" t="shared" si="35" ref="V29:V39">IF(U29="","",(U29*T29-S29)/U29)</f>
      </c>
      <c r="W29" s="24">
        <f aca="true" t="shared" si="36" ref="W29:W39">IF(V29="","",(V29-V28)/V28*100)</f>
      </c>
      <c r="X29" s="25">
        <f>IF(AND(W29&lt;$K$2,SUM($Y30:Y$39)=0),V29,"")</f>
      </c>
      <c r="Y29" s="50">
        <f t="shared" si="8"/>
      </c>
      <c r="Z29" s="67"/>
      <c r="AA29" s="56"/>
      <c r="AB29" s="2">
        <f t="shared" si="23"/>
      </c>
      <c r="AC29" s="2">
        <f t="shared" si="19"/>
      </c>
      <c r="AD29" s="1">
        <f t="shared" si="20"/>
      </c>
      <c r="AE29" s="22">
        <f>IF(AND(AD29&lt;$AJ$2,SUM(AF30:AF$39)=0),AC29,"")</f>
      </c>
      <c r="AF29" s="50">
        <f t="shared" si="9"/>
      </c>
      <c r="AG29" s="67"/>
    </row>
    <row r="30" spans="1:33" ht="12.75">
      <c r="A30" s="21">
        <f t="shared" si="10"/>
      </c>
      <c r="B30" s="2">
        <f t="shared" si="1"/>
      </c>
      <c r="C30" s="2">
        <f t="shared" si="2"/>
      </c>
      <c r="D30" s="24">
        <f t="shared" si="3"/>
      </c>
      <c r="E30" s="25">
        <f t="shared" si="24"/>
      </c>
      <c r="F30" s="23">
        <f>IF(AND(E30&lt;$K$2,SUM(G31:$G$39)=0),D30,"")</f>
      </c>
      <c r="G30" s="45">
        <f t="shared" si="4"/>
      </c>
      <c r="H30" s="63"/>
      <c r="I30" s="21">
        <f t="shared" si="25"/>
      </c>
      <c r="J30" s="2">
        <f t="shared" si="26"/>
      </c>
      <c r="K30" s="2">
        <f t="shared" si="27"/>
      </c>
      <c r="L30" s="25">
        <f t="shared" si="28"/>
      </c>
      <c r="M30" s="24">
        <f t="shared" si="29"/>
      </c>
      <c r="N30" s="24">
        <f t="shared" si="30"/>
      </c>
      <c r="O30" s="23">
        <f>IF(AND(N30&lt;$K$2,SUM(P31:P$39)=0),M30,"")</f>
      </c>
      <c r="P30" s="50">
        <f t="shared" si="5"/>
      </c>
      <c r="Q30" s="67"/>
      <c r="R30" s="21">
        <f t="shared" si="31"/>
      </c>
      <c r="S30" s="2">
        <f t="shared" si="32"/>
      </c>
      <c r="T30" s="2">
        <f t="shared" si="33"/>
      </c>
      <c r="U30" s="25">
        <f t="shared" si="34"/>
      </c>
      <c r="V30" s="25">
        <f t="shared" si="35"/>
      </c>
      <c r="W30" s="24">
        <f t="shared" si="36"/>
      </c>
      <c r="X30" s="25">
        <f>IF(AND(W30&lt;$K$2,SUM($Y31:Y$39)=0),V30,"")</f>
      </c>
      <c r="Y30" s="50">
        <f t="shared" si="8"/>
      </c>
      <c r="Z30" s="67"/>
      <c r="AA30" s="56"/>
      <c r="AB30" s="2">
        <f t="shared" si="23"/>
      </c>
      <c r="AC30" s="2">
        <f t="shared" si="19"/>
      </c>
      <c r="AD30" s="1">
        <f t="shared" si="20"/>
      </c>
      <c r="AE30" s="22">
        <f>IF(AND(AD30&lt;$AJ$2,SUM(AF31:AF$39)=0),AC30,"")</f>
      </c>
      <c r="AF30" s="50">
        <f t="shared" si="9"/>
      </c>
      <c r="AG30" s="67"/>
    </row>
    <row r="31" spans="1:33" ht="12.75">
      <c r="A31" s="21">
        <f t="shared" si="10"/>
      </c>
      <c r="B31" s="2">
        <f t="shared" si="1"/>
      </c>
      <c r="C31" s="2">
        <f t="shared" si="2"/>
      </c>
      <c r="D31" s="24">
        <f t="shared" si="3"/>
      </c>
      <c r="E31" s="25">
        <f t="shared" si="24"/>
      </c>
      <c r="F31" s="23">
        <f>IF(AND(E31&lt;$K$2,SUM(G32:$G$39)=0),D31,"")</f>
      </c>
      <c r="G31" s="45">
        <f t="shared" si="4"/>
      </c>
      <c r="H31" s="63"/>
      <c r="I31" s="21">
        <f t="shared" si="25"/>
      </c>
      <c r="J31" s="2">
        <f t="shared" si="26"/>
      </c>
      <c r="K31" s="2">
        <f t="shared" si="27"/>
      </c>
      <c r="L31" s="25">
        <f t="shared" si="28"/>
      </c>
      <c r="M31" s="24">
        <f t="shared" si="29"/>
      </c>
      <c r="N31" s="24">
        <f t="shared" si="30"/>
      </c>
      <c r="O31" s="23">
        <f>IF(AND(N31&lt;$K$2,SUM(P32:P$39)=0),M31,"")</f>
      </c>
      <c r="P31" s="50">
        <f t="shared" si="5"/>
      </c>
      <c r="Q31" s="67"/>
      <c r="R31" s="21">
        <f t="shared" si="31"/>
      </c>
      <c r="S31" s="2">
        <f t="shared" si="32"/>
      </c>
      <c r="T31" s="2">
        <f t="shared" si="33"/>
      </c>
      <c r="U31" s="25">
        <f t="shared" si="34"/>
      </c>
      <c r="V31" s="25">
        <f t="shared" si="35"/>
      </c>
      <c r="W31" s="24">
        <f t="shared" si="36"/>
      </c>
      <c r="X31" s="25">
        <f>IF(AND(W31&lt;$K$2,SUM($Y32:Y$39)=0),V31,"")</f>
      </c>
      <c r="Y31" s="50">
        <f t="shared" si="8"/>
      </c>
      <c r="Z31" s="67"/>
      <c r="AA31" s="56"/>
      <c r="AB31" s="2">
        <f t="shared" si="23"/>
      </c>
      <c r="AC31" s="2">
        <f t="shared" si="19"/>
      </c>
      <c r="AD31" s="1">
        <f t="shared" si="20"/>
      </c>
      <c r="AE31" s="22">
        <f>IF(AND(AD31&lt;$AJ$2,SUM(AF32:AF$39)=0),AC31,"")</f>
      </c>
      <c r="AF31" s="50">
        <f t="shared" si="9"/>
      </c>
      <c r="AG31" s="67"/>
    </row>
    <row r="32" spans="1:33" ht="12.75">
      <c r="A32" s="21">
        <f t="shared" si="10"/>
      </c>
      <c r="B32" s="2">
        <f t="shared" si="1"/>
      </c>
      <c r="C32" s="2">
        <f t="shared" si="2"/>
      </c>
      <c r="D32" s="24">
        <f t="shared" si="3"/>
      </c>
      <c r="E32" s="25">
        <f t="shared" si="24"/>
      </c>
      <c r="F32" s="23">
        <f>IF(AND(E32&lt;$K$2,SUM(G33:$G$39)=0),D32,"")</f>
      </c>
      <c r="G32" s="45">
        <f t="shared" si="4"/>
      </c>
      <c r="H32" s="63"/>
      <c r="I32" s="21">
        <f t="shared" si="25"/>
      </c>
      <c r="J32" s="2">
        <f t="shared" si="26"/>
      </c>
      <c r="K32" s="2">
        <f t="shared" si="27"/>
      </c>
      <c r="L32" s="25">
        <f t="shared" si="28"/>
      </c>
      <c r="M32" s="24">
        <f t="shared" si="29"/>
      </c>
      <c r="N32" s="24">
        <f t="shared" si="30"/>
      </c>
      <c r="O32" s="23">
        <f>IF(AND(N32&lt;$K$2,SUM(P33:P$39)=0),M32,"")</f>
      </c>
      <c r="P32" s="50">
        <f t="shared" si="5"/>
      </c>
      <c r="Q32" s="67"/>
      <c r="R32" s="21">
        <f t="shared" si="31"/>
      </c>
      <c r="S32" s="2">
        <f t="shared" si="32"/>
      </c>
      <c r="T32" s="2">
        <f t="shared" si="33"/>
      </c>
      <c r="U32" s="25">
        <f t="shared" si="34"/>
      </c>
      <c r="V32" s="25">
        <f t="shared" si="35"/>
      </c>
      <c r="W32" s="24">
        <f t="shared" si="36"/>
      </c>
      <c r="X32" s="25">
        <f>IF(AND(W32&lt;$K$2,SUM($Y33:Y$39)=0),V32,"")</f>
      </c>
      <c r="Y32" s="50">
        <f t="shared" si="8"/>
      </c>
      <c r="Z32" s="67"/>
      <c r="AA32" s="56"/>
      <c r="AB32" s="2">
        <f t="shared" si="23"/>
      </c>
      <c r="AC32" s="2">
        <f t="shared" si="19"/>
      </c>
      <c r="AD32" s="1">
        <f t="shared" si="20"/>
      </c>
      <c r="AE32" s="22">
        <f>IF(AND(AD32&lt;$AJ$2,SUM(AF33:AF$39)=0),AC32,"")</f>
      </c>
      <c r="AF32" s="50">
        <f t="shared" si="9"/>
      </c>
      <c r="AG32" s="67"/>
    </row>
    <row r="33" spans="1:33" ht="12.75">
      <c r="A33" s="21">
        <f t="shared" si="10"/>
      </c>
      <c r="B33" s="2">
        <f t="shared" si="1"/>
      </c>
      <c r="C33" s="2">
        <f t="shared" si="2"/>
      </c>
      <c r="D33" s="24">
        <f t="shared" si="3"/>
      </c>
      <c r="E33" s="25">
        <f t="shared" si="24"/>
      </c>
      <c r="F33" s="23">
        <f>IF(AND(E33&lt;$K$2,SUM(G34:$G$39)=0),D33,"")</f>
      </c>
      <c r="G33" s="45">
        <f t="shared" si="4"/>
      </c>
      <c r="H33" s="63"/>
      <c r="I33" s="21">
        <f t="shared" si="25"/>
      </c>
      <c r="J33" s="2">
        <f t="shared" si="26"/>
      </c>
      <c r="K33" s="2">
        <f t="shared" si="27"/>
      </c>
      <c r="L33" s="25">
        <f t="shared" si="28"/>
      </c>
      <c r="M33" s="24">
        <f t="shared" si="29"/>
      </c>
      <c r="N33" s="24">
        <f t="shared" si="30"/>
      </c>
      <c r="O33" s="23">
        <f>IF(AND(N33&lt;$K$2,SUM(P34:P$39)=0),M33,"")</f>
      </c>
      <c r="P33" s="50">
        <f t="shared" si="5"/>
      </c>
      <c r="Q33" s="67"/>
      <c r="R33" s="21">
        <f t="shared" si="31"/>
      </c>
      <c r="S33" s="2">
        <f t="shared" si="32"/>
      </c>
      <c r="T33" s="2">
        <f t="shared" si="33"/>
      </c>
      <c r="U33" s="25">
        <f t="shared" si="34"/>
      </c>
      <c r="V33" s="25">
        <f t="shared" si="35"/>
      </c>
      <c r="W33" s="24">
        <f t="shared" si="36"/>
      </c>
      <c r="X33" s="25">
        <f>IF(AND(W33&lt;$K$2,SUM($Y34:Y$39)=0),V33,"")</f>
      </c>
      <c r="Y33" s="50">
        <f t="shared" si="8"/>
      </c>
      <c r="Z33" s="67"/>
      <c r="AA33" s="56"/>
      <c r="AB33" s="2">
        <f t="shared" si="23"/>
      </c>
      <c r="AC33" s="2">
        <f t="shared" si="19"/>
      </c>
      <c r="AD33" s="1">
        <f t="shared" si="20"/>
      </c>
      <c r="AE33" s="22">
        <f>IF(AND(AD33&lt;$AJ$2,SUM(AF34:AF$39)=0),AC33,"")</f>
      </c>
      <c r="AF33" s="50">
        <f t="shared" si="9"/>
      </c>
      <c r="AG33" s="67"/>
    </row>
    <row r="34" spans="1:33" ht="12.75">
      <c r="A34" s="21">
        <f t="shared" si="10"/>
      </c>
      <c r="B34" s="2">
        <f t="shared" si="1"/>
      </c>
      <c r="C34" s="2">
        <f t="shared" si="2"/>
      </c>
      <c r="D34" s="24">
        <f t="shared" si="3"/>
      </c>
      <c r="E34" s="25">
        <f t="shared" si="24"/>
      </c>
      <c r="F34" s="23">
        <f>IF(AND(E34&lt;$K$2,SUM(G35:$G$39)=0),D34,"")</f>
      </c>
      <c r="G34" s="45">
        <f t="shared" si="4"/>
      </c>
      <c r="H34" s="63"/>
      <c r="I34" s="21">
        <f t="shared" si="25"/>
      </c>
      <c r="J34" s="2">
        <f t="shared" si="26"/>
      </c>
      <c r="K34" s="2">
        <f t="shared" si="27"/>
      </c>
      <c r="L34" s="25">
        <f t="shared" si="28"/>
      </c>
      <c r="M34" s="24">
        <f t="shared" si="29"/>
      </c>
      <c r="N34" s="24">
        <f t="shared" si="30"/>
      </c>
      <c r="O34" s="23">
        <f>IF(AND(N34&lt;$K$2,SUM(P35:P$39)=0),M34,"")</f>
      </c>
      <c r="P34" s="50">
        <f t="shared" si="5"/>
      </c>
      <c r="Q34" s="67"/>
      <c r="R34" s="21">
        <f t="shared" si="31"/>
      </c>
      <c r="S34" s="2">
        <f t="shared" si="32"/>
      </c>
      <c r="T34" s="2">
        <f t="shared" si="33"/>
      </c>
      <c r="U34" s="25">
        <f t="shared" si="34"/>
      </c>
      <c r="V34" s="25">
        <f t="shared" si="35"/>
      </c>
      <c r="W34" s="24">
        <f t="shared" si="36"/>
      </c>
      <c r="X34" s="25">
        <f>IF(AND(W34&lt;$K$2,SUM($Y35:Y$39)=0),V34,"")</f>
      </c>
      <c r="Y34" s="50">
        <f t="shared" si="8"/>
      </c>
      <c r="Z34" s="67"/>
      <c r="AA34" s="56"/>
      <c r="AB34" s="2">
        <f t="shared" si="23"/>
      </c>
      <c r="AC34" s="2">
        <f t="shared" si="19"/>
      </c>
      <c r="AD34" s="1">
        <f t="shared" si="20"/>
      </c>
      <c r="AE34" s="22">
        <f>IF(AND(AD34&lt;$AJ$2,SUM(AF35:AF$39)=0),AC34,"")</f>
      </c>
      <c r="AF34" s="50">
        <f t="shared" si="9"/>
      </c>
      <c r="AG34" s="67"/>
    </row>
    <row r="35" spans="1:33" ht="12.75">
      <c r="A35" s="21">
        <f t="shared" si="10"/>
      </c>
      <c r="B35" s="2">
        <f t="shared" si="1"/>
      </c>
      <c r="C35" s="2">
        <f t="shared" si="2"/>
      </c>
      <c r="D35" s="24">
        <f t="shared" si="3"/>
      </c>
      <c r="E35" s="25">
        <f t="shared" si="24"/>
      </c>
      <c r="F35" s="23">
        <f>IF(AND(E35&lt;$K$2,SUM(G36:$G$39)=0),D35,"")</f>
      </c>
      <c r="G35" s="45">
        <f t="shared" si="4"/>
      </c>
      <c r="H35" s="63"/>
      <c r="I35" s="21">
        <f t="shared" si="25"/>
      </c>
      <c r="J35" s="2">
        <f t="shared" si="26"/>
      </c>
      <c r="K35" s="2">
        <f t="shared" si="27"/>
      </c>
      <c r="L35" s="25">
        <f t="shared" si="28"/>
      </c>
      <c r="M35" s="24">
        <f t="shared" si="29"/>
      </c>
      <c r="N35" s="24">
        <f t="shared" si="30"/>
      </c>
      <c r="O35" s="23">
        <f>IF(AND(N35&lt;$K$2,SUM(P36:P$39)=0),M35,"")</f>
      </c>
      <c r="P35" s="50">
        <f t="shared" si="5"/>
      </c>
      <c r="Q35" s="67"/>
      <c r="R35" s="21">
        <f t="shared" si="31"/>
      </c>
      <c r="S35" s="2">
        <f t="shared" si="32"/>
      </c>
      <c r="T35" s="2">
        <f t="shared" si="33"/>
      </c>
      <c r="U35" s="25">
        <f t="shared" si="34"/>
      </c>
      <c r="V35" s="25">
        <f t="shared" si="35"/>
      </c>
      <c r="W35" s="24">
        <f t="shared" si="36"/>
      </c>
      <c r="X35" s="25">
        <f>IF(AND(W35&lt;$K$2,SUM($Y36:Y$39)=0),V35,"")</f>
      </c>
      <c r="Y35" s="50">
        <f t="shared" si="8"/>
      </c>
      <c r="Z35" s="67"/>
      <c r="AA35" s="56"/>
      <c r="AB35" s="2">
        <f t="shared" si="23"/>
      </c>
      <c r="AC35" s="2">
        <f t="shared" si="19"/>
      </c>
      <c r="AD35" s="1">
        <f t="shared" si="20"/>
      </c>
      <c r="AE35" s="22">
        <f>IF(AND(AD35&lt;$AJ$2,SUM(AF36:AF$39)=0),AC35,"")</f>
      </c>
      <c r="AF35" s="50">
        <f t="shared" si="9"/>
      </c>
      <c r="AG35" s="67"/>
    </row>
    <row r="36" spans="1:33" ht="12.75">
      <c r="A36" s="21">
        <f t="shared" si="10"/>
      </c>
      <c r="B36" s="2">
        <f t="shared" si="1"/>
      </c>
      <c r="C36" s="2">
        <f t="shared" si="2"/>
      </c>
      <c r="D36" s="24">
        <f t="shared" si="3"/>
      </c>
      <c r="E36" s="25">
        <f t="shared" si="24"/>
      </c>
      <c r="F36" s="23">
        <f>IF(AND(E36&lt;$K$2,SUM(G37:$G$39)=0),D36,"")</f>
      </c>
      <c r="G36" s="45">
        <f t="shared" si="4"/>
      </c>
      <c r="H36" s="63"/>
      <c r="I36" s="21">
        <f t="shared" si="25"/>
      </c>
      <c r="J36" s="2">
        <f t="shared" si="26"/>
      </c>
      <c r="K36" s="2">
        <f t="shared" si="27"/>
      </c>
      <c r="L36" s="25">
        <f t="shared" si="28"/>
      </c>
      <c r="M36" s="24">
        <f t="shared" si="29"/>
      </c>
      <c r="N36" s="24">
        <f t="shared" si="30"/>
      </c>
      <c r="O36" s="23">
        <f>IF(AND(N36&lt;$K$2,SUM(P37:P$39)=0),M36,"")</f>
      </c>
      <c r="P36" s="50">
        <f t="shared" si="5"/>
      </c>
      <c r="Q36" s="67"/>
      <c r="R36" s="21">
        <f t="shared" si="31"/>
      </c>
      <c r="S36" s="2">
        <f t="shared" si="32"/>
      </c>
      <c r="T36" s="2">
        <f t="shared" si="33"/>
      </c>
      <c r="U36" s="25">
        <f t="shared" si="34"/>
      </c>
      <c r="V36" s="25">
        <f t="shared" si="35"/>
      </c>
      <c r="W36" s="24">
        <f t="shared" si="36"/>
      </c>
      <c r="X36" s="25">
        <f>IF(AND(W36&lt;$K$2,SUM($Y37:Y$39)=0),V36,"")</f>
      </c>
      <c r="Y36" s="50">
        <f t="shared" si="8"/>
      </c>
      <c r="Z36" s="67"/>
      <c r="AA36" s="56"/>
      <c r="AB36" s="2">
        <f t="shared" si="23"/>
      </c>
      <c r="AC36" s="2">
        <f t="shared" si="19"/>
      </c>
      <c r="AD36" s="1">
        <f t="shared" si="20"/>
      </c>
      <c r="AE36" s="22">
        <f>IF(AND(AD36&lt;$AJ$2,SUM(AF37:AF$39)=0),AC36,"")</f>
      </c>
      <c r="AF36" s="50">
        <f t="shared" si="9"/>
      </c>
      <c r="AG36" s="67"/>
    </row>
    <row r="37" spans="1:33" ht="12.75">
      <c r="A37" s="21">
        <f t="shared" si="10"/>
      </c>
      <c r="B37" s="2">
        <f t="shared" si="1"/>
      </c>
      <c r="C37" s="2">
        <f t="shared" si="2"/>
      </c>
      <c r="D37" s="24">
        <f t="shared" si="3"/>
      </c>
      <c r="E37" s="25">
        <f t="shared" si="24"/>
      </c>
      <c r="F37" s="23">
        <f>IF(AND(E37&lt;$K$2,SUM(G38:$G$39)=0),D37,"")</f>
      </c>
      <c r="G37" s="45">
        <f t="shared" si="4"/>
      </c>
      <c r="H37" s="63"/>
      <c r="I37" s="21">
        <f t="shared" si="25"/>
      </c>
      <c r="J37" s="2">
        <f t="shared" si="26"/>
      </c>
      <c r="K37" s="2">
        <f t="shared" si="27"/>
      </c>
      <c r="L37" s="25">
        <f t="shared" si="28"/>
      </c>
      <c r="M37" s="24">
        <f t="shared" si="29"/>
      </c>
      <c r="N37" s="24">
        <f t="shared" si="30"/>
      </c>
      <c r="O37" s="23">
        <f>IF(AND(N37&lt;$K$2,SUM(P38:P$39)=0),M37,"")</f>
      </c>
      <c r="P37" s="50">
        <f t="shared" si="5"/>
      </c>
      <c r="Q37" s="67"/>
      <c r="R37" s="21">
        <f t="shared" si="31"/>
      </c>
      <c r="S37" s="2">
        <f t="shared" si="32"/>
      </c>
      <c r="T37" s="2">
        <f t="shared" si="33"/>
      </c>
      <c r="U37" s="25">
        <f t="shared" si="34"/>
      </c>
      <c r="V37" s="25">
        <f t="shared" si="35"/>
      </c>
      <c r="W37" s="24">
        <f t="shared" si="36"/>
      </c>
      <c r="X37" s="25">
        <f>IF(AND(W37&lt;$K$2,SUM($Y38:Y$39)=0),V37,"")</f>
      </c>
      <c r="Y37" s="50">
        <f t="shared" si="8"/>
      </c>
      <c r="Z37" s="67"/>
      <c r="AA37" s="56"/>
      <c r="AB37" s="2">
        <f t="shared" si="23"/>
      </c>
      <c r="AC37" s="2">
        <f t="shared" si="19"/>
      </c>
      <c r="AD37" s="1">
        <f t="shared" si="20"/>
      </c>
      <c r="AE37" s="22">
        <f>IF(AND(AD37&lt;$AJ$2,SUM(AF38:AF$39)=0),AC37,"")</f>
      </c>
      <c r="AF37" s="50">
        <f t="shared" si="9"/>
      </c>
      <c r="AG37" s="67"/>
    </row>
    <row r="38" spans="1:33" ht="12.75">
      <c r="A38" s="21">
        <f t="shared" si="10"/>
      </c>
      <c r="B38" s="2">
        <f t="shared" si="1"/>
      </c>
      <c r="C38" s="2">
        <f t="shared" si="2"/>
      </c>
      <c r="D38" s="24">
        <f t="shared" si="3"/>
      </c>
      <c r="E38" s="25">
        <f t="shared" si="24"/>
      </c>
      <c r="F38" s="23">
        <f>IF(AND(E38&lt;$K$2,SUM(G39:$G$39)=0),D38,"")</f>
      </c>
      <c r="G38" s="45">
        <f t="shared" si="4"/>
      </c>
      <c r="H38" s="63"/>
      <c r="I38" s="21">
        <f t="shared" si="25"/>
      </c>
      <c r="J38" s="2">
        <f t="shared" si="26"/>
      </c>
      <c r="K38" s="2">
        <f t="shared" si="27"/>
      </c>
      <c r="L38" s="25">
        <f t="shared" si="28"/>
      </c>
      <c r="M38" s="24">
        <f t="shared" si="29"/>
      </c>
      <c r="N38" s="24">
        <f t="shared" si="30"/>
      </c>
      <c r="O38" s="23">
        <f>IF(AND(N38&lt;$K$2,SUM(P39:P$39)=0),M38,"")</f>
      </c>
      <c r="P38" s="50">
        <f t="shared" si="5"/>
      </c>
      <c r="Q38" s="67"/>
      <c r="R38" s="21">
        <f t="shared" si="31"/>
      </c>
      <c r="S38" s="2">
        <f t="shared" si="32"/>
      </c>
      <c r="T38" s="2">
        <f t="shared" si="33"/>
      </c>
      <c r="U38" s="25">
        <f t="shared" si="34"/>
      </c>
      <c r="V38" s="25">
        <f t="shared" si="35"/>
      </c>
      <c r="W38" s="24">
        <f t="shared" si="36"/>
      </c>
      <c r="X38" s="25">
        <f>IF(AND(W38&lt;$K$2,SUM($Y39:Y$39)=0),V38,"")</f>
      </c>
      <c r="Y38" s="50">
        <f t="shared" si="8"/>
      </c>
      <c r="Z38" s="67"/>
      <c r="AA38" s="56"/>
      <c r="AB38" s="2">
        <f t="shared" si="23"/>
      </c>
      <c r="AC38" s="2">
        <f t="shared" si="19"/>
      </c>
      <c r="AD38" s="1">
        <f t="shared" si="20"/>
      </c>
      <c r="AE38" s="22">
        <f>IF(AND(AD38&lt;$AJ$2,SUM(AF39:AF$39)=0),AC38,"")</f>
      </c>
      <c r="AF38" s="50">
        <f t="shared" si="9"/>
      </c>
      <c r="AG38" s="67"/>
    </row>
    <row r="39" spans="1:33" ht="13.5" thickBot="1">
      <c r="A39" s="15">
        <f t="shared" si="10"/>
      </c>
      <c r="B39" s="4">
        <f t="shared" si="1"/>
      </c>
      <c r="C39" s="4">
        <f t="shared" si="2"/>
      </c>
      <c r="D39" s="26">
        <f t="shared" si="3"/>
      </c>
      <c r="E39" s="28">
        <f t="shared" si="24"/>
      </c>
      <c r="F39" s="27">
        <f>IF(D39="","",D39)</f>
      </c>
      <c r="G39" s="47">
        <f t="shared" si="4"/>
      </c>
      <c r="H39" s="64"/>
      <c r="I39" s="15">
        <f t="shared" si="25"/>
      </c>
      <c r="J39" s="4">
        <f t="shared" si="26"/>
      </c>
      <c r="K39" s="4">
        <f t="shared" si="27"/>
      </c>
      <c r="L39" s="28">
        <f t="shared" si="28"/>
      </c>
      <c r="M39" s="26">
        <f t="shared" si="29"/>
      </c>
      <c r="N39" s="26">
        <f t="shared" si="30"/>
      </c>
      <c r="O39" s="27">
        <f>IF(M39="","",M39)</f>
      </c>
      <c r="P39" s="53">
        <f t="shared" si="5"/>
      </c>
      <c r="Q39" s="69"/>
      <c r="R39" s="15">
        <f t="shared" si="31"/>
      </c>
      <c r="S39" s="4">
        <f t="shared" si="32"/>
      </c>
      <c r="T39" s="4">
        <f t="shared" si="33"/>
      </c>
      <c r="U39" s="28">
        <f t="shared" si="34"/>
      </c>
      <c r="V39" s="28">
        <f t="shared" si="35"/>
      </c>
      <c r="W39" s="26">
        <f t="shared" si="36"/>
      </c>
      <c r="X39" s="28">
        <f>IF(V39="","",V39)</f>
      </c>
      <c r="Y39" s="53">
        <f t="shared" si="8"/>
      </c>
      <c r="Z39" s="69"/>
      <c r="AA39" s="58"/>
      <c r="AB39" s="4">
        <f t="shared" si="23"/>
      </c>
      <c r="AC39" s="4">
        <f t="shared" si="19"/>
      </c>
      <c r="AD39" s="41">
        <f t="shared" si="20"/>
      </c>
      <c r="AE39" s="28">
        <f>IF(AC39="","",AC39)</f>
      </c>
      <c r="AF39" s="53">
        <f t="shared" si="9"/>
      </c>
      <c r="AG39" s="69"/>
    </row>
  </sheetData>
  <sheetProtection/>
  <mergeCells count="14">
    <mergeCell ref="A5:A6"/>
    <mergeCell ref="A4:H4"/>
    <mergeCell ref="Q5:Q6"/>
    <mergeCell ref="R4:Z4"/>
    <mergeCell ref="R5:R6"/>
    <mergeCell ref="Z5:Z6"/>
    <mergeCell ref="I5:I6"/>
    <mergeCell ref="I4:Q4"/>
    <mergeCell ref="AA4:AG4"/>
    <mergeCell ref="AA5:AA6"/>
    <mergeCell ref="AG5:AG6"/>
    <mergeCell ref="AD5:AD6"/>
    <mergeCell ref="AE5:AE6"/>
    <mergeCell ref="H5:H6"/>
  </mergeCells>
  <conditionalFormatting sqref="F7:F39 P6 F6:G6 X7:X39 X6:Y6 AE7:AE39">
    <cfRule type="cellIs" priority="1" dxfId="1" operator="notEqual" stopIfTrue="1">
      <formula>""</formula>
    </cfRule>
  </conditionalFormatting>
  <conditionalFormatting sqref="O6:O39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Fisica</cp:lastModifiedBy>
  <cp:lastPrinted>2012-09-11T15:58:19Z</cp:lastPrinted>
  <dcterms:created xsi:type="dcterms:W3CDTF">2003-10-27T14:52:16Z</dcterms:created>
  <dcterms:modified xsi:type="dcterms:W3CDTF">2012-12-14T13:34:06Z</dcterms:modified>
  <cp:category/>
  <cp:version/>
  <cp:contentType/>
  <cp:contentStatus/>
</cp:coreProperties>
</file>